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codeName="{2E6947BB-A706-504E-29CB-9DD9B7763434}"/>
  <workbookPr codeName="DieseArbeitsmappe"/>
  <mc:AlternateContent xmlns:mc="http://schemas.openxmlformats.org/markup-compatibility/2006">
    <mc:Choice Requires="x15">
      <x15ac:absPath xmlns:x15ac="http://schemas.microsoft.com/office/spreadsheetml/2010/11/ac" url="K:\AP6\"/>
    </mc:Choice>
  </mc:AlternateContent>
  <xr:revisionPtr revIDLastSave="0" documentId="8_{A3E38AF7-6C6E-4A44-B2B5-BF5DD5B4CCE7}" xr6:coauthVersionLast="45" xr6:coauthVersionMax="45" xr10:uidLastSave="{00000000-0000-0000-0000-000000000000}"/>
  <bookViews>
    <workbookView xWindow="-120" yWindow="-120" windowWidth="29040" windowHeight="15840" xr2:uid="{00000000-000D-0000-FFFF-FFFF00000000}"/>
  </bookViews>
  <sheets>
    <sheet name="1. OBJEKT-ANLAGENÜBERSICHT" sheetId="6" r:id="rId1"/>
    <sheet name="2.ÜBERSICHT Varianten Vergleich" sheetId="10" r:id="rId2"/>
    <sheet name="3. Var A -Einzellösung Whg" sheetId="9" r:id="rId3"/>
    <sheet name="4. Var B -Einzellösung Zähler" sheetId="8" r:id="rId4"/>
    <sheet name="5. Var C -Gemeinschaftsl" sheetId="5" r:id="rId5"/>
  </sheets>
  <definedNames>
    <definedName name="ANSOSNT">'1. OBJEKT-ANLAGENÜBERSICHT'!$I$21</definedName>
    <definedName name="_xlnm.Print_Area" localSheetId="1">'2.ÜBERSICHT Varianten Vergleich'!$A$1:$J$67</definedName>
    <definedName name="_xlnm.Print_Area" localSheetId="2">'3. Var A -Einzellösung Whg'!$A$1:$H$133</definedName>
    <definedName name="_xlnm.Print_Area" localSheetId="3">'4. Var B -Einzellösung Zähler'!$A$1:$H$149</definedName>
    <definedName name="_xlnm.Print_Area" localSheetId="4">'5. Var C -Gemeinschaftsl'!$A$1:$H$217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6" l="1"/>
  <c r="G13" i="5"/>
  <c r="G12" i="5"/>
  <c r="G13" i="8"/>
  <c r="G12" i="8"/>
  <c r="G13" i="9"/>
  <c r="G12" i="9"/>
  <c r="H164" i="5"/>
  <c r="H23" i="5"/>
  <c r="E16" i="5"/>
  <c r="K19" i="6"/>
  <c r="E17" i="6"/>
  <c r="J19" i="6" s="1"/>
  <c r="E16" i="6"/>
  <c r="I19" i="6" s="1"/>
  <c r="B21" i="6"/>
  <c r="G45" i="9"/>
  <c r="H23" i="8"/>
  <c r="H22" i="8"/>
  <c r="H23" i="9"/>
  <c r="H22" i="9"/>
  <c r="B121" i="9"/>
  <c r="B137" i="8"/>
  <c r="E16" i="8"/>
  <c r="E16" i="9"/>
  <c r="E39" i="6"/>
  <c r="H24" i="8" l="1"/>
  <c r="B38" i="6"/>
  <c r="E33" i="6"/>
  <c r="E36" i="6" s="1"/>
  <c r="L36" i="6"/>
  <c r="B34" i="6"/>
  <c r="L39" i="6"/>
  <c r="A6" i="8" l="1"/>
  <c r="A5" i="8"/>
  <c r="H22" i="5" l="1"/>
  <c r="H24" i="5" s="1"/>
  <c r="G56" i="5" l="1"/>
  <c r="H56" i="5" s="1"/>
  <c r="F23" i="6" l="1"/>
  <c r="A11" i="5" l="1"/>
  <c r="A10" i="5"/>
  <c r="A9" i="5"/>
  <c r="A11" i="8"/>
  <c r="A10" i="8"/>
  <c r="A9" i="8"/>
  <c r="A11" i="9"/>
  <c r="A10" i="9"/>
  <c r="A9" i="9"/>
  <c r="A12" i="10"/>
  <c r="A11" i="10"/>
  <c r="A10" i="10"/>
  <c r="I52" i="10"/>
  <c r="G139" i="5"/>
  <c r="G138" i="5"/>
  <c r="G137" i="5"/>
  <c r="G136" i="5"/>
  <c r="G135" i="5"/>
  <c r="G134" i="5"/>
  <c r="G133" i="5"/>
  <c r="G132" i="5"/>
  <c r="F11" i="5"/>
  <c r="F10" i="5"/>
  <c r="F9" i="5"/>
  <c r="F8" i="5"/>
  <c r="F7" i="5"/>
  <c r="F6" i="5"/>
  <c r="F11" i="8"/>
  <c r="F10" i="8"/>
  <c r="F9" i="8"/>
  <c r="F8" i="8"/>
  <c r="F7" i="8"/>
  <c r="F6" i="8"/>
  <c r="F9" i="9"/>
  <c r="F11" i="9"/>
  <c r="F10" i="9"/>
  <c r="F8" i="9"/>
  <c r="F7" i="9"/>
  <c r="F6" i="9"/>
  <c r="A6" i="9"/>
  <c r="A6" i="5" s="1"/>
  <c r="A5" i="9"/>
  <c r="A5" i="5" s="1"/>
  <c r="G7" i="10"/>
  <c r="G11" i="10"/>
  <c r="G10" i="10"/>
  <c r="G9" i="10"/>
  <c r="G8" i="10"/>
  <c r="G6" i="10"/>
  <c r="A7" i="10"/>
  <c r="A6" i="10"/>
  <c r="F29" i="5"/>
  <c r="I20" i="10"/>
  <c r="G20" i="10"/>
  <c r="H20" i="10"/>
  <c r="F32" i="5" l="1"/>
  <c r="F28" i="5"/>
  <c r="F36" i="5"/>
  <c r="F40" i="5"/>
  <c r="F39" i="5"/>
  <c r="F35" i="5"/>
  <c r="F31" i="5"/>
  <c r="F27" i="5"/>
  <c r="H27" i="5" s="1"/>
  <c r="F38" i="5"/>
  <c r="F34" i="5"/>
  <c r="F30" i="5"/>
  <c r="F41" i="5"/>
  <c r="F37" i="5"/>
  <c r="F33" i="5"/>
  <c r="E15" i="10"/>
  <c r="E14" i="10"/>
  <c r="I3" i="10"/>
  <c r="H3" i="10"/>
  <c r="G3" i="10"/>
  <c r="F39" i="9" l="1"/>
  <c r="F35" i="9"/>
  <c r="H35" i="9" s="1"/>
  <c r="F31" i="9"/>
  <c r="H31" i="9" s="1"/>
  <c r="F40" i="9"/>
  <c r="H40" i="9" s="1"/>
  <c r="F28" i="9"/>
  <c r="H28" i="9" s="1"/>
  <c r="F27" i="9"/>
  <c r="F38" i="9"/>
  <c r="H38" i="9" s="1"/>
  <c r="F34" i="9"/>
  <c r="H34" i="9" s="1"/>
  <c r="F30" i="9"/>
  <c r="H30" i="9" s="1"/>
  <c r="F36" i="9"/>
  <c r="H36" i="9" s="1"/>
  <c r="F41" i="9"/>
  <c r="F37" i="9"/>
  <c r="H37" i="9" s="1"/>
  <c r="F33" i="9"/>
  <c r="H33" i="9" s="1"/>
  <c r="F29" i="9"/>
  <c r="H29" i="9" s="1"/>
  <c r="F32" i="9"/>
  <c r="H32" i="9" s="1"/>
  <c r="F30" i="8"/>
  <c r="F38" i="8"/>
  <c r="F34" i="8"/>
  <c r="F29" i="8"/>
  <c r="F31" i="8"/>
  <c r="F41" i="8"/>
  <c r="F37" i="8"/>
  <c r="F33" i="8"/>
  <c r="F28" i="8"/>
  <c r="F39" i="8"/>
  <c r="F40" i="8"/>
  <c r="F36" i="8"/>
  <c r="F32" i="8"/>
  <c r="F27" i="8"/>
  <c r="F35" i="8"/>
  <c r="G127" i="5"/>
  <c r="H127" i="5" s="1"/>
  <c r="G103" i="8"/>
  <c r="H103" i="8" s="1"/>
  <c r="G87" i="9"/>
  <c r="H121" i="9"/>
  <c r="G52" i="10" s="1"/>
  <c r="H118" i="9"/>
  <c r="H117" i="9"/>
  <c r="H116" i="9"/>
  <c r="H115" i="9"/>
  <c r="H114" i="9"/>
  <c r="H113" i="9"/>
  <c r="H112" i="9"/>
  <c r="H111" i="9"/>
  <c r="H110" i="9"/>
  <c r="E100" i="9"/>
  <c r="E99" i="9"/>
  <c r="E96" i="9"/>
  <c r="E93" i="9"/>
  <c r="E92" i="9"/>
  <c r="E91" i="9"/>
  <c r="G86" i="9"/>
  <c r="H86" i="9" s="1"/>
  <c r="H85" i="9"/>
  <c r="H84" i="9"/>
  <c r="H83" i="9"/>
  <c r="H82" i="9"/>
  <c r="H81" i="9"/>
  <c r="H80" i="9"/>
  <c r="H79" i="9"/>
  <c r="H78" i="9"/>
  <c r="H77" i="9"/>
  <c r="H73" i="9"/>
  <c r="G72" i="9"/>
  <c r="H72" i="9" s="1"/>
  <c r="G71" i="9"/>
  <c r="H71" i="9" s="1"/>
  <c r="G70" i="9"/>
  <c r="H70" i="9" s="1"/>
  <c r="G69" i="9"/>
  <c r="H69" i="9" s="1"/>
  <c r="G68" i="9"/>
  <c r="H68" i="9" s="1"/>
  <c r="G67" i="9"/>
  <c r="H67" i="9" s="1"/>
  <c r="G66" i="9"/>
  <c r="H66" i="9" s="1"/>
  <c r="H62" i="9"/>
  <c r="G61" i="9"/>
  <c r="H61" i="9" s="1"/>
  <c r="G60" i="9"/>
  <c r="H60" i="9" s="1"/>
  <c r="G59" i="9"/>
  <c r="H59" i="9" s="1"/>
  <c r="G58" i="9"/>
  <c r="H58" i="9" s="1"/>
  <c r="G57" i="9"/>
  <c r="H57" i="9" s="1"/>
  <c r="G56" i="9"/>
  <c r="H56" i="9" s="1"/>
  <c r="G55" i="9"/>
  <c r="H55" i="9" s="1"/>
  <c r="H54" i="9"/>
  <c r="G49" i="9"/>
  <c r="H49" i="9" s="1"/>
  <c r="H48" i="9"/>
  <c r="G47" i="9"/>
  <c r="H47" i="9" s="1"/>
  <c r="G46" i="9"/>
  <c r="H46" i="9" s="1"/>
  <c r="H45" i="9"/>
  <c r="H27" i="9"/>
  <c r="H24" i="9"/>
  <c r="H91" i="9" s="1"/>
  <c r="E115" i="8"/>
  <c r="G66" i="8"/>
  <c r="H66" i="8" s="1"/>
  <c r="G45" i="8"/>
  <c r="H45" i="8" s="1"/>
  <c r="G46" i="8"/>
  <c r="H46" i="8" s="1"/>
  <c r="G47" i="8"/>
  <c r="H47" i="8" s="1"/>
  <c r="G48" i="8"/>
  <c r="H48" i="8" s="1"/>
  <c r="G49" i="8"/>
  <c r="H119" i="9" l="1"/>
  <c r="H88" i="9"/>
  <c r="G29" i="10" s="1"/>
  <c r="H74" i="9"/>
  <c r="H63" i="9"/>
  <c r="H50" i="9"/>
  <c r="G22" i="10"/>
  <c r="F42" i="9"/>
  <c r="H39" i="9"/>
  <c r="H42" i="9" s="1"/>
  <c r="H100" i="9" l="1"/>
  <c r="H96" i="9"/>
  <c r="G27" i="10"/>
  <c r="H92" i="9"/>
  <c r="G23" i="10"/>
  <c r="H99" i="9"/>
  <c r="G28" i="10"/>
  <c r="H93" i="9"/>
  <c r="G25" i="10"/>
  <c r="H122" i="9"/>
  <c r="G51" i="10"/>
  <c r="H94" i="9" l="1"/>
  <c r="H97" i="9" s="1"/>
  <c r="H101" i="9" s="1"/>
  <c r="H103" i="9" s="1"/>
  <c r="G31" i="10"/>
  <c r="G34" i="10" l="1"/>
  <c r="G53" i="10" s="1"/>
  <c r="G32" i="10"/>
  <c r="H105" i="9"/>
  <c r="H106" i="9" s="1"/>
  <c r="H123" i="9" s="1"/>
  <c r="H137" i="8"/>
  <c r="H52" i="10" s="1"/>
  <c r="H134" i="8"/>
  <c r="H133" i="8"/>
  <c r="H132" i="8"/>
  <c r="H131" i="8"/>
  <c r="H130" i="8"/>
  <c r="H129" i="8"/>
  <c r="H128" i="8"/>
  <c r="H127" i="8"/>
  <c r="H126" i="8"/>
  <c r="E116" i="8"/>
  <c r="E112" i="8"/>
  <c r="E109" i="8"/>
  <c r="E108" i="8"/>
  <c r="E107" i="8"/>
  <c r="G102" i="8"/>
  <c r="H102" i="8" s="1"/>
  <c r="H101" i="8"/>
  <c r="H100" i="8"/>
  <c r="H99" i="8"/>
  <c r="H98" i="8"/>
  <c r="H97" i="8"/>
  <c r="H96" i="8"/>
  <c r="H95" i="8"/>
  <c r="H94" i="8"/>
  <c r="H93" i="8"/>
  <c r="H89" i="8"/>
  <c r="G88" i="8"/>
  <c r="H88" i="8" s="1"/>
  <c r="G87" i="8"/>
  <c r="H87" i="8" s="1"/>
  <c r="G86" i="8"/>
  <c r="H86" i="8" s="1"/>
  <c r="G85" i="8"/>
  <c r="H85" i="8" s="1"/>
  <c r="G84" i="8"/>
  <c r="H84" i="8" s="1"/>
  <c r="G83" i="8"/>
  <c r="H83" i="8" s="1"/>
  <c r="G82" i="8"/>
  <c r="H82" i="8" s="1"/>
  <c r="H78" i="8"/>
  <c r="G77" i="8"/>
  <c r="H77" i="8" s="1"/>
  <c r="G76" i="8"/>
  <c r="H76" i="8" s="1"/>
  <c r="G75" i="8"/>
  <c r="H75" i="8" s="1"/>
  <c r="G74" i="8"/>
  <c r="H74" i="8" s="1"/>
  <c r="G73" i="8"/>
  <c r="H73" i="8" s="1"/>
  <c r="G72" i="8"/>
  <c r="H72" i="8" s="1"/>
  <c r="G71" i="8"/>
  <c r="H71" i="8" s="1"/>
  <c r="H70" i="8"/>
  <c r="H65" i="8"/>
  <c r="G64" i="8"/>
  <c r="H64" i="8" s="1"/>
  <c r="G63" i="8"/>
  <c r="H63" i="8" s="1"/>
  <c r="G62" i="8"/>
  <c r="H62" i="8" s="1"/>
  <c r="G61" i="8"/>
  <c r="H61" i="8" s="1"/>
  <c r="G60" i="8"/>
  <c r="H60" i="8" s="1"/>
  <c r="G59" i="8"/>
  <c r="H59" i="8" s="1"/>
  <c r="G58" i="8"/>
  <c r="H58" i="8" s="1"/>
  <c r="H57" i="8"/>
  <c r="G56" i="8"/>
  <c r="H56" i="8" s="1"/>
  <c r="G55" i="8"/>
  <c r="H55" i="8" s="1"/>
  <c r="G54" i="8"/>
  <c r="H54" i="8" s="1"/>
  <c r="G53" i="8"/>
  <c r="H53" i="8" s="1"/>
  <c r="G52" i="8"/>
  <c r="H52" i="8" s="1"/>
  <c r="G51" i="8"/>
  <c r="H51" i="8" s="1"/>
  <c r="G50" i="8"/>
  <c r="H50" i="8" s="1"/>
  <c r="H49" i="8"/>
  <c r="H40" i="8"/>
  <c r="H38" i="8"/>
  <c r="H37" i="8"/>
  <c r="H36" i="8"/>
  <c r="H35" i="8"/>
  <c r="H34" i="8"/>
  <c r="H33" i="8"/>
  <c r="H32" i="8"/>
  <c r="H31" i="8"/>
  <c r="H30" i="8"/>
  <c r="H29" i="8"/>
  <c r="H28" i="8"/>
  <c r="H27" i="8"/>
  <c r="E178" i="5"/>
  <c r="H174" i="5"/>
  <c r="H173" i="5"/>
  <c r="H172" i="5"/>
  <c r="H175" i="5"/>
  <c r="H171" i="5"/>
  <c r="H170" i="5"/>
  <c r="H169" i="5"/>
  <c r="H168" i="5"/>
  <c r="H167" i="5"/>
  <c r="H166" i="5"/>
  <c r="H165" i="5"/>
  <c r="H192" i="5"/>
  <c r="H191" i="5"/>
  <c r="E14" i="5"/>
  <c r="I34" i="6"/>
  <c r="F25" i="6"/>
  <c r="F24" i="6"/>
  <c r="F22" i="6"/>
  <c r="F21" i="6"/>
  <c r="E34" i="6"/>
  <c r="E32" i="6"/>
  <c r="E31" i="6"/>
  <c r="E18" i="6"/>
  <c r="G30" i="6" s="1"/>
  <c r="H176" i="5" l="1"/>
  <c r="I37" i="10" s="1"/>
  <c r="H135" i="8"/>
  <c r="H79" i="8"/>
  <c r="H90" i="8"/>
  <c r="H104" i="8"/>
  <c r="H29" i="10" s="1"/>
  <c r="H67" i="8"/>
  <c r="L19" i="6"/>
  <c r="I18" i="10" s="1"/>
  <c r="G19" i="10"/>
  <c r="H19" i="10"/>
  <c r="E30" i="6"/>
  <c r="J20" i="6"/>
  <c r="J34" i="6"/>
  <c r="K20" i="6"/>
  <c r="K24" i="6" s="1"/>
  <c r="K34" i="6"/>
  <c r="F30" i="6"/>
  <c r="H107" i="8"/>
  <c r="H22" i="10"/>
  <c r="F42" i="8"/>
  <c r="H39" i="8"/>
  <c r="H42" i="8" s="1"/>
  <c r="I20" i="6"/>
  <c r="K21" i="6"/>
  <c r="I21" i="6"/>
  <c r="J21" i="6"/>
  <c r="I22" i="6" l="1"/>
  <c r="I23" i="6"/>
  <c r="J25" i="6"/>
  <c r="J23" i="6"/>
  <c r="K22" i="6"/>
  <c r="K23" i="6"/>
  <c r="J22" i="6"/>
  <c r="H116" i="8"/>
  <c r="I25" i="6"/>
  <c r="H138" i="8"/>
  <c r="H51" i="10"/>
  <c r="K25" i="6"/>
  <c r="J24" i="6"/>
  <c r="H109" i="8"/>
  <c r="H24" i="10"/>
  <c r="H115" i="8"/>
  <c r="H28" i="10"/>
  <c r="H108" i="8"/>
  <c r="H23" i="10"/>
  <c r="H112" i="8"/>
  <c r="H27" i="10"/>
  <c r="H181" i="5"/>
  <c r="I24" i="6"/>
  <c r="J26" i="6" l="1"/>
  <c r="F35" i="6" s="1"/>
  <c r="J37" i="6" s="1"/>
  <c r="K26" i="6"/>
  <c r="G35" i="6" s="1"/>
  <c r="K37" i="6" s="1"/>
  <c r="I26" i="6"/>
  <c r="H110" i="8"/>
  <c r="H113" i="8" s="1"/>
  <c r="H117" i="8" s="1"/>
  <c r="H119" i="8" s="1"/>
  <c r="H121" i="8" s="1"/>
  <c r="H122" i="8" s="1"/>
  <c r="H139" i="8" s="1"/>
  <c r="H31" i="10"/>
  <c r="E35" i="6" l="1"/>
  <c r="I37" i="6" s="1"/>
  <c r="H35" i="10"/>
  <c r="H53" i="10" s="1"/>
  <c r="H32" i="10"/>
  <c r="F38" i="6"/>
  <c r="J40" i="6" s="1"/>
  <c r="J44" i="6" s="1"/>
  <c r="L26" i="6"/>
  <c r="E16" i="10" s="1"/>
  <c r="E15" i="5" l="1"/>
  <c r="I19" i="10"/>
  <c r="J37" i="10"/>
  <c r="H136" i="5"/>
  <c r="H137" i="5"/>
  <c r="H138" i="5"/>
  <c r="E156" i="5"/>
  <c r="E154" i="5"/>
  <c r="E186" i="5" s="1"/>
  <c r="E153" i="5"/>
  <c r="E185" i="5" s="1"/>
  <c r="E150" i="5"/>
  <c r="E147" i="5"/>
  <c r="E144" i="5"/>
  <c r="E143" i="5"/>
  <c r="E142" i="5"/>
  <c r="G72" i="5"/>
  <c r="H72" i="5" s="1"/>
  <c r="G63" i="5"/>
  <c r="H63" i="5" s="1"/>
  <c r="G62" i="5"/>
  <c r="H62" i="5" s="1"/>
  <c r="G98" i="5"/>
  <c r="H98" i="5" s="1"/>
  <c r="G97" i="5"/>
  <c r="H97" i="5" s="1"/>
  <c r="G82" i="5"/>
  <c r="H82" i="5" s="1"/>
  <c r="G81" i="5"/>
  <c r="H81" i="5" s="1"/>
  <c r="G80" i="5"/>
  <c r="H80" i="5" s="1"/>
  <c r="B202" i="5" l="1"/>
  <c r="H202" i="5" s="1"/>
  <c r="H122" i="5"/>
  <c r="H120" i="5"/>
  <c r="H118" i="5"/>
  <c r="G87" i="5"/>
  <c r="H87" i="5" s="1"/>
  <c r="G126" i="5"/>
  <c r="H126" i="5" s="1"/>
  <c r="H125" i="5"/>
  <c r="H124" i="5"/>
  <c r="H123" i="5"/>
  <c r="H121" i="5"/>
  <c r="H119" i="5"/>
  <c r="H117" i="5"/>
  <c r="G109" i="5"/>
  <c r="H109" i="5" s="1"/>
  <c r="G112" i="5"/>
  <c r="H112" i="5" s="1"/>
  <c r="G111" i="5"/>
  <c r="H111" i="5" s="1"/>
  <c r="G110" i="5"/>
  <c r="H110" i="5" s="1"/>
  <c r="H113" i="5"/>
  <c r="G108" i="5"/>
  <c r="H108" i="5" s="1"/>
  <c r="G107" i="5"/>
  <c r="H107" i="5" s="1"/>
  <c r="G106" i="5"/>
  <c r="H106" i="5" s="1"/>
  <c r="H102" i="5"/>
  <c r="G101" i="5"/>
  <c r="H101" i="5" s="1"/>
  <c r="G100" i="5"/>
  <c r="H100" i="5" s="1"/>
  <c r="G99" i="5"/>
  <c r="H99" i="5" s="1"/>
  <c r="G96" i="5"/>
  <c r="H96" i="5" s="1"/>
  <c r="G95" i="5"/>
  <c r="H95" i="5" s="1"/>
  <c r="H94" i="5"/>
  <c r="G93" i="5"/>
  <c r="H93" i="5" s="1"/>
  <c r="H92" i="5"/>
  <c r="G79" i="5"/>
  <c r="H79" i="5" s="1"/>
  <c r="G78" i="5"/>
  <c r="H78" i="5" s="1"/>
  <c r="G77" i="5"/>
  <c r="H77" i="5" s="1"/>
  <c r="G88" i="5"/>
  <c r="H88" i="5" s="1"/>
  <c r="H86" i="5"/>
  <c r="G85" i="5"/>
  <c r="H85" i="5" s="1"/>
  <c r="G84" i="5"/>
  <c r="H84" i="5" s="1"/>
  <c r="G83" i="5"/>
  <c r="H83" i="5" s="1"/>
  <c r="H76" i="5"/>
  <c r="H75" i="5"/>
  <c r="H74" i="5"/>
  <c r="G73" i="5"/>
  <c r="H73" i="5" s="1"/>
  <c r="G71" i="5"/>
  <c r="H71" i="5" s="1"/>
  <c r="H128" i="5" l="1"/>
  <c r="I29" i="10" s="1"/>
  <c r="J29" i="10" s="1"/>
  <c r="H114" i="5"/>
  <c r="H153" i="5" s="1"/>
  <c r="H185" i="5" s="1"/>
  <c r="H103" i="5"/>
  <c r="I27" i="10" s="1"/>
  <c r="J27" i="10" s="1"/>
  <c r="H89" i="5"/>
  <c r="H147" i="5" s="1"/>
  <c r="H67" i="5"/>
  <c r="G66" i="5"/>
  <c r="H66" i="5" s="1"/>
  <c r="G65" i="5"/>
  <c r="H65" i="5" s="1"/>
  <c r="G64" i="5"/>
  <c r="H64" i="5" s="1"/>
  <c r="G61" i="5"/>
  <c r="H61" i="5" s="1"/>
  <c r="G60" i="5"/>
  <c r="H60" i="5" s="1"/>
  <c r="H59" i="5"/>
  <c r="G58" i="5"/>
  <c r="H58" i="5" s="1"/>
  <c r="H57" i="5"/>
  <c r="G55" i="5"/>
  <c r="H55" i="5" s="1"/>
  <c r="G54" i="5"/>
  <c r="H54" i="5" s="1"/>
  <c r="G53" i="5"/>
  <c r="H53" i="5" s="1"/>
  <c r="G52" i="5"/>
  <c r="H52" i="5" s="1"/>
  <c r="G51" i="5"/>
  <c r="H51" i="5" s="1"/>
  <c r="G50" i="5"/>
  <c r="H50" i="5" s="1"/>
  <c r="G49" i="5"/>
  <c r="H49" i="5" s="1"/>
  <c r="G48" i="5"/>
  <c r="H48" i="5" s="1"/>
  <c r="G47" i="5"/>
  <c r="H47" i="5" s="1"/>
  <c r="G46" i="5"/>
  <c r="H46" i="5" s="1"/>
  <c r="G45" i="5"/>
  <c r="H45" i="5" s="1"/>
  <c r="H40" i="5"/>
  <c r="H38" i="5"/>
  <c r="H37" i="5"/>
  <c r="H36" i="5"/>
  <c r="H35" i="5"/>
  <c r="H34" i="5"/>
  <c r="H33" i="5"/>
  <c r="H32" i="5"/>
  <c r="H31" i="5"/>
  <c r="H30" i="5"/>
  <c r="H29" i="5"/>
  <c r="H28" i="5"/>
  <c r="H154" i="5" l="1"/>
  <c r="H186" i="5" s="1"/>
  <c r="H184" i="5" s="1"/>
  <c r="H187" i="5" s="1"/>
  <c r="I26" i="10"/>
  <c r="J26" i="10" s="1"/>
  <c r="I28" i="10"/>
  <c r="J28" i="10" s="1"/>
  <c r="H150" i="5"/>
  <c r="H68" i="5"/>
  <c r="H142" i="5"/>
  <c r="I22" i="10"/>
  <c r="J22" i="10" s="1"/>
  <c r="G38" i="6"/>
  <c r="K40" i="6" s="1"/>
  <c r="K44" i="6" s="1"/>
  <c r="E38" i="6"/>
  <c r="I40" i="6" s="1"/>
  <c r="I44" i="6" s="1"/>
  <c r="I48" i="10" l="1"/>
  <c r="I49" i="10" s="1"/>
  <c r="I45" i="10"/>
  <c r="I46" i="10" s="1"/>
  <c r="H144" i="5"/>
  <c r="I24" i="10"/>
  <c r="J24" i="10" s="1"/>
  <c r="H39" i="5" l="1"/>
  <c r="H42" i="5" s="1"/>
  <c r="F42" i="5"/>
  <c r="H199" i="5"/>
  <c r="H198" i="5"/>
  <c r="H197" i="5"/>
  <c r="H196" i="5"/>
  <c r="H195" i="5"/>
  <c r="H194" i="5"/>
  <c r="H193" i="5"/>
  <c r="H139" i="5"/>
  <c r="XFD139" i="5" s="1"/>
  <c r="H135" i="5"/>
  <c r="XFD135" i="5" s="1"/>
  <c r="H134" i="5"/>
  <c r="XFD134" i="5" s="1"/>
  <c r="H133" i="5"/>
  <c r="H132" i="5"/>
  <c r="H200" i="5" l="1"/>
  <c r="XFD133" i="5"/>
  <c r="H140" i="5"/>
  <c r="H143" i="5"/>
  <c r="H145" i="5" s="1"/>
  <c r="I23" i="10"/>
  <c r="J23" i="10" s="1"/>
  <c r="XFD132" i="5"/>
  <c r="H148" i="5" l="1"/>
  <c r="H151" i="5" s="1"/>
  <c r="H203" i="5"/>
  <c r="I51" i="10"/>
  <c r="I53" i="10" s="1"/>
  <c r="H156" i="5"/>
  <c r="I43" i="10" s="1"/>
  <c r="I30" i="10"/>
  <c r="H178" i="5" l="1"/>
  <c r="H179" i="5" s="1"/>
  <c r="H180" i="5" s="1"/>
  <c r="I36" i="10" s="1"/>
  <c r="J36" i="10" s="1"/>
  <c r="H155" i="5"/>
  <c r="H157" i="5" s="1"/>
  <c r="H159" i="5" s="1"/>
  <c r="H160" i="5" s="1"/>
  <c r="H204" i="5" s="1"/>
  <c r="I31" i="10"/>
  <c r="I32" i="10" s="1"/>
  <c r="J32" i="10" s="1"/>
  <c r="J30" i="10"/>
  <c r="H182" i="5" l="1"/>
  <c r="J31" i="10"/>
  <c r="I38" i="10"/>
  <c r="I39" i="10" s="1"/>
  <c r="J39" i="10" s="1"/>
</calcChain>
</file>

<file path=xl/sharedStrings.xml><?xml version="1.0" encoding="utf-8"?>
<sst xmlns="http://schemas.openxmlformats.org/spreadsheetml/2006/main" count="1358" uniqueCount="510">
  <si>
    <t>Für das Bestandswohngebäude</t>
  </si>
  <si>
    <t>PLZ Ort</t>
  </si>
  <si>
    <t>Pos.</t>
  </si>
  <si>
    <t>Anzahl</t>
  </si>
  <si>
    <t>Einheit</t>
  </si>
  <si>
    <t>Bezeichnung</t>
  </si>
  <si>
    <t>Gesamtpreis</t>
  </si>
  <si>
    <t>Stk.</t>
  </si>
  <si>
    <t>Mehrwertsteuer 20% auf  € netto</t>
  </si>
  <si>
    <t>Telefonnummer</t>
  </si>
  <si>
    <t>E-Mail</t>
  </si>
  <si>
    <t>Kontaktperson</t>
  </si>
  <si>
    <t>Datum:</t>
  </si>
  <si>
    <t>00.00.0000</t>
  </si>
  <si>
    <t>Klein- und Befestigungsmaterial</t>
  </si>
  <si>
    <t>Montagekosten</t>
  </si>
  <si>
    <t>Kostenaufstellung Richtwerte</t>
  </si>
  <si>
    <t>Angebotsnr.</t>
  </si>
  <si>
    <t>LS-FI-Schalter, Kennlinie C, 16A, 30mA, 3-polig+N, Typ A
Serie BOLF, Type A (pulsstromsensitiv), Bauart unverzögert, Produktnorm EN 61009</t>
  </si>
  <si>
    <t>YM-J 5x6 re hellgrau, PVC Mantelleitung 50m Ring eindrähtig</t>
  </si>
  <si>
    <t>div. Befestigungsmaterial</t>
  </si>
  <si>
    <t>PA</t>
  </si>
  <si>
    <t>m</t>
  </si>
  <si>
    <t>h</t>
  </si>
  <si>
    <t>Wienstrom-Verteiler 1ZT (1A15)</t>
  </si>
  <si>
    <t>Messwandler</t>
  </si>
  <si>
    <t>Messwandler 160A innen mit Sockel</t>
  </si>
  <si>
    <t>Kombi-Weichschott EI90 ü.0,7-1,0m2</t>
  </si>
  <si>
    <t>Weichschott schließen</t>
  </si>
  <si>
    <t>Weichschott öffnen</t>
  </si>
  <si>
    <t>Dokumentation</t>
  </si>
  <si>
    <t>Steuerleitung</t>
  </si>
  <si>
    <t>Monat</t>
  </si>
  <si>
    <t>8-fach Splittbox für 11 kW Abgänge
IN: 5x35mm²
OUT: 8x 5x6mm²
FI/LS Schalter: Kennlinie C, 16A, 30 mA, 
3-polig+N TypA</t>
  </si>
  <si>
    <t>Variante C - Gemeinschaftslösung Master - Slave</t>
  </si>
  <si>
    <t>Wien</t>
  </si>
  <si>
    <t>Niederösterreich</t>
  </si>
  <si>
    <t>Oberösterreich</t>
  </si>
  <si>
    <t>Steiermark</t>
  </si>
  <si>
    <t>Salzburg</t>
  </si>
  <si>
    <t>Tirol</t>
  </si>
  <si>
    <t>Kärnten</t>
  </si>
  <si>
    <t>Vorarlberg</t>
  </si>
  <si>
    <t>Förderungen - Privatpersonen (2019)</t>
  </si>
  <si>
    <t>Gesamtsumme Förderung/en</t>
  </si>
  <si>
    <t>Gesamtsumme Landesförderung</t>
  </si>
  <si>
    <t xml:space="preserve">Energiezähler Direktmessung 80A, MID,              LCD Display </t>
  </si>
  <si>
    <t xml:space="preserve">Lastmanagement </t>
  </si>
  <si>
    <t>Prüfbericht E-Ladestation (Wallbox 1 LP)</t>
  </si>
  <si>
    <t>LS-FI 1-polig</t>
  </si>
  <si>
    <t>LS-FI 3-polig</t>
  </si>
  <si>
    <t>LS-FI-Schalter, Kennlinie C, 16A, 30mA, 1-polig+N, Typ A
Serie BOLF, Type A (pulsstromsensitiv), Bauart unverzögert, Produktnorm EN 61009</t>
  </si>
  <si>
    <t>YM-J 3x2,5 hellgrau, PVC Mantelleitung 50m Ring eindrähtig</t>
  </si>
  <si>
    <t>YM-J 5x2,5 hellgrau, PVC Mantelleitung 50m Ring, eindrähtig</t>
  </si>
  <si>
    <t>Verkabelung 1-phasig bis 3,7kW</t>
  </si>
  <si>
    <t xml:space="preserve">Verkabelung 3-phasig bis 11kW </t>
  </si>
  <si>
    <t>Verkabelung 3-phasig bis 22kW</t>
  </si>
  <si>
    <t>Netzwerkkabel - S/FTP Kabel Cat.7a, 4x2xAWG22/1, 1200Mhz, LS0H-3</t>
  </si>
  <si>
    <t>Bogen und Fallstücke B100 H60 SVZ</t>
  </si>
  <si>
    <t>Kabelrinne 3000x100x60 inkl. TR 100 Uni Einlegbügel (1,5 pro Meter) SVZ</t>
  </si>
  <si>
    <t>Rohr-mittel gemufft M20, 750N, grau 3m, starr inkl. Reihenklemmschelle M20, hellgrau , anteilig pro m</t>
  </si>
  <si>
    <r>
      <t>Wallbox 1ph, 3,7kW (230V/16A)-</t>
    </r>
    <r>
      <rPr>
        <b/>
        <sz val="11"/>
        <color theme="1"/>
        <rFont val="Calibri"/>
        <family val="2"/>
        <scheme val="minor"/>
      </rPr>
      <t xml:space="preserve"> SLAVE</t>
    </r>
  </si>
  <si>
    <r>
      <t xml:space="preserve">Wallbox 1ph, 3,7kW (230V/16A)- </t>
    </r>
    <r>
      <rPr>
        <b/>
        <sz val="11"/>
        <color theme="1"/>
        <rFont val="Calibri"/>
        <family val="2"/>
        <scheme val="minor"/>
      </rPr>
      <t>LAN online</t>
    </r>
  </si>
  <si>
    <r>
      <t xml:space="preserve">Wallbox 1ph, 3,7kW (230V/16A)- </t>
    </r>
    <r>
      <rPr>
        <b/>
        <sz val="11"/>
        <color theme="1"/>
        <rFont val="Calibri"/>
        <family val="2"/>
        <scheme val="minor"/>
      </rPr>
      <t>LTE online</t>
    </r>
  </si>
  <si>
    <r>
      <t xml:space="preserve">Wallbox 3ph, 11kW (400V/16A)- </t>
    </r>
    <r>
      <rPr>
        <b/>
        <sz val="11"/>
        <color theme="1"/>
        <rFont val="Calibri"/>
        <family val="2"/>
        <scheme val="minor"/>
      </rPr>
      <t>SLAVE</t>
    </r>
  </si>
  <si>
    <r>
      <t xml:space="preserve">Wallbox 3ph, 11kW (400V/16A)- </t>
    </r>
    <r>
      <rPr>
        <b/>
        <sz val="11"/>
        <color theme="1"/>
        <rFont val="Calibri"/>
        <family val="2"/>
        <scheme val="minor"/>
      </rPr>
      <t>LAN online</t>
    </r>
  </si>
  <si>
    <r>
      <t xml:space="preserve">Wallbox 3ph, 11kW (400V/16A)- </t>
    </r>
    <r>
      <rPr>
        <b/>
        <sz val="11"/>
        <color theme="1"/>
        <rFont val="Calibri"/>
        <family val="2"/>
        <scheme val="minor"/>
      </rPr>
      <t>LTE online</t>
    </r>
  </si>
  <si>
    <t>Verkabelung Hauptleitung</t>
  </si>
  <si>
    <t>16-fach Splittbox für 11 kW Abgänge
IN: 5x35mm²
OUT: 16x 5x6mm²
FI/LS Schalter: Kennlinie C, 16A, 30 mA, 
3-polig+N TypA</t>
  </si>
  <si>
    <t>Kabeltasse Bogen /Fallstück pro lfm (anteilig) SVZ B100 H60</t>
  </si>
  <si>
    <t>Kabeltasse Bogen /Fallstück pro lfm (anteilig) SVZ B 200 H60</t>
  </si>
  <si>
    <t>Standortanbindung via OCPP an ein zentrales Backendsystem (EMP)- Ladestellenmanagement Verwaltung</t>
  </si>
  <si>
    <t>Einrichtung und Aktivierung für 1 Standort inkl. Aktivierung Daten SIM - APN pro Master Station</t>
  </si>
  <si>
    <r>
      <rPr>
        <b/>
        <sz val="11"/>
        <color theme="1"/>
        <rFont val="Calibri"/>
        <family val="2"/>
        <scheme val="minor"/>
      </rPr>
      <t>Daten SIM / APN</t>
    </r>
    <r>
      <rPr>
        <sz val="11"/>
        <color theme="1"/>
        <rFont val="Calibri"/>
        <family val="2"/>
        <scheme val="minor"/>
      </rPr>
      <t xml:space="preserve"> zur Anbindung einer Masterstation an ein Ladestellenmanagementsystem</t>
    </r>
  </si>
  <si>
    <t>1.1</t>
  </si>
  <si>
    <t>1.2</t>
  </si>
  <si>
    <t>2.1</t>
  </si>
  <si>
    <t>2.2</t>
  </si>
  <si>
    <t>2.3</t>
  </si>
  <si>
    <t>2.4</t>
  </si>
  <si>
    <t>3.</t>
  </si>
  <si>
    <t>2.</t>
  </si>
  <si>
    <t>3.1</t>
  </si>
  <si>
    <t>3.2</t>
  </si>
  <si>
    <t>3.4</t>
  </si>
  <si>
    <t>3.5</t>
  </si>
  <si>
    <t>3.6</t>
  </si>
  <si>
    <t>3.7</t>
  </si>
  <si>
    <t>3.8</t>
  </si>
  <si>
    <t>3.9</t>
  </si>
  <si>
    <t>3.10</t>
  </si>
  <si>
    <t>5.</t>
  </si>
  <si>
    <t>5.1</t>
  </si>
  <si>
    <t>5.2</t>
  </si>
  <si>
    <t>5.3</t>
  </si>
  <si>
    <t>5.4</t>
  </si>
  <si>
    <t>1.</t>
  </si>
  <si>
    <t xml:space="preserve">3. </t>
  </si>
  <si>
    <t>3.11</t>
  </si>
  <si>
    <t>4.</t>
  </si>
  <si>
    <t xml:space="preserve">2. </t>
  </si>
  <si>
    <t>7.1</t>
  </si>
  <si>
    <t>7.2</t>
  </si>
  <si>
    <t>7.3</t>
  </si>
  <si>
    <t>Lastmanagement V 2</t>
  </si>
  <si>
    <t xml:space="preserve">Lastmanagement online </t>
  </si>
  <si>
    <r>
      <t xml:space="preserve">EYY-J </t>
    </r>
    <r>
      <rPr>
        <b/>
        <sz val="11"/>
        <color theme="1"/>
        <rFont val="Calibri"/>
        <family val="2"/>
        <scheme val="minor"/>
      </rPr>
      <t>5x16</t>
    </r>
    <r>
      <rPr>
        <sz val="11"/>
        <color theme="1"/>
        <rFont val="Calibri"/>
        <family val="2"/>
        <scheme val="minor"/>
      </rPr>
      <t>rm schwarz, PVC Starkstromkabel 
0,6/1kV OE-Typ rund mehrdrähtig</t>
    </r>
  </si>
  <si>
    <r>
      <t xml:space="preserve">EYY-J </t>
    </r>
    <r>
      <rPr>
        <b/>
        <sz val="11"/>
        <color theme="1"/>
        <rFont val="Calibri"/>
        <family val="2"/>
        <scheme val="minor"/>
      </rPr>
      <t>5x35</t>
    </r>
    <r>
      <rPr>
        <sz val="11"/>
        <color theme="1"/>
        <rFont val="Calibri"/>
        <family val="2"/>
        <scheme val="minor"/>
      </rPr>
      <t>rm schwarz, PVC Starkstromkabel 0,6/1kV OE-Typ</t>
    </r>
  </si>
  <si>
    <t>Messwandler Wandmontage</t>
  </si>
  <si>
    <t>wie oben (ohne Sockel)</t>
  </si>
  <si>
    <t>Hauptsicherungskasten 1</t>
  </si>
  <si>
    <t>1 NH Trenner + Üsp Ablt</t>
  </si>
  <si>
    <t>Hauptsicherungskasten 2</t>
  </si>
  <si>
    <t xml:space="preserve">2 NH Trenner + Üsp Ablt </t>
  </si>
  <si>
    <t>Hauptsicherungskasten 3</t>
  </si>
  <si>
    <t xml:space="preserve">3 NH Trenner + Üsp Ablt </t>
  </si>
  <si>
    <t>Zählerverteiler 1 ZP</t>
  </si>
  <si>
    <t>1 Zählerplatz (1 ZP)</t>
  </si>
  <si>
    <t>Sockel für Zählerverteiler</t>
  </si>
  <si>
    <t xml:space="preserve">Sockel </t>
  </si>
  <si>
    <t>Zählerverteiler 2 ZP</t>
  </si>
  <si>
    <t>2 Zählerplätze (2 ZP)</t>
  </si>
  <si>
    <t xml:space="preserve">Sockel für Zählerverteiler </t>
  </si>
  <si>
    <t>Kabelrinne SVZ 100 - (Stahl feurerverzinkt) inkl. Formstücken</t>
  </si>
  <si>
    <t>Kabeltasse SVZ 200 - (Stahl feuerverzinkt) inkl. Formstücken</t>
  </si>
  <si>
    <t>Kabelrinne 3000x200x60 inkl. TR 100 Uni Einlegbügel (1,5 pro Meter) SVZ</t>
  </si>
  <si>
    <t>Zähler-Verteiler 1 ZT(1A15)</t>
  </si>
  <si>
    <t>Netzbereich</t>
  </si>
  <si>
    <t xml:space="preserve">Gesamt </t>
  </si>
  <si>
    <t>Burgenland</t>
  </si>
  <si>
    <t>Klagenfurt</t>
  </si>
  <si>
    <t>Linz</t>
  </si>
  <si>
    <t>Graz</t>
  </si>
  <si>
    <t>Innsbruck</t>
  </si>
  <si>
    <t xml:space="preserve">Kleinwalsertal </t>
  </si>
  <si>
    <t xml:space="preserve">Österreichischer Bereich </t>
  </si>
  <si>
    <r>
      <rPr>
        <b/>
        <sz val="11"/>
        <color theme="1"/>
        <rFont val="Calibri"/>
        <family val="2"/>
        <scheme val="minor"/>
      </rPr>
      <t xml:space="preserve">kW </t>
    </r>
    <r>
      <rPr>
        <sz val="11"/>
        <color theme="1"/>
        <rFont val="Calibri"/>
        <family val="2"/>
        <scheme val="minor"/>
      </rPr>
      <t xml:space="preserve">           beantragt</t>
    </r>
  </si>
  <si>
    <t>-</t>
  </si>
  <si>
    <t>2.5</t>
  </si>
  <si>
    <t>2.9</t>
  </si>
  <si>
    <t>2.6</t>
  </si>
  <si>
    <t>2.7</t>
  </si>
  <si>
    <t>2.8</t>
  </si>
  <si>
    <t>2.10</t>
  </si>
  <si>
    <t>2.11</t>
  </si>
  <si>
    <t>2.12</t>
  </si>
  <si>
    <t xml:space="preserve">Sicherungslasttrennschalter 3-polig, kompl. 25A </t>
  </si>
  <si>
    <t xml:space="preserve">Sicherungslasttrennschalter 3-polig, kompl. Inkl. 25A Sicherungspatronen </t>
  </si>
  <si>
    <t>Std</t>
  </si>
  <si>
    <t>ET Montageteam 2 Mann                                          Monteur + Helfer exkl. Anreise</t>
  </si>
  <si>
    <t>Netzbereitstellungsentgelt [kW]</t>
  </si>
  <si>
    <r>
      <rPr>
        <b/>
        <sz val="11"/>
        <color theme="1"/>
        <rFont val="Calibri"/>
        <family val="2"/>
        <scheme val="minor"/>
      </rPr>
      <t>Variante C</t>
    </r>
    <r>
      <rPr>
        <sz val="11"/>
        <color theme="1"/>
        <rFont val="Calibri"/>
        <family val="2"/>
        <scheme val="minor"/>
      </rPr>
      <t>: Für Abstellanlagen mit oder ohne fixer Stellplatz-Zuordnung (Betreiber der Ladestation verfügt über eigenem Netzzugang und Stromzähler)
Es wird für die Variante C ein neuer oder bestehnder Zählerplatz errichtet bzw. genutzt.  
Das Netzbereitstellungsentgelt ist für die Leistungsanfrage - Neuanschluss zu entrichten</t>
    </r>
  </si>
  <si>
    <t>Gesamtsumme NETTO</t>
  </si>
  <si>
    <t>2.13</t>
  </si>
  <si>
    <t>2.14</t>
  </si>
  <si>
    <t>2.15</t>
  </si>
  <si>
    <r>
      <t xml:space="preserve">Backend Anbindung &amp; Hosting  (SaaS), monatliche laufend Kosten für die Nutzung und Bereitstellung des Backendsystems für </t>
    </r>
    <r>
      <rPr>
        <b/>
        <sz val="11"/>
        <color theme="1"/>
        <rFont val="Calibri"/>
        <family val="2"/>
        <scheme val="minor"/>
      </rPr>
      <t>1 Standort</t>
    </r>
    <r>
      <rPr>
        <sz val="11"/>
        <color theme="1"/>
        <rFont val="Calibri"/>
        <family val="2"/>
        <scheme val="minor"/>
      </rPr>
      <t xml:space="preserve"> (Objekt) /</t>
    </r>
    <r>
      <rPr>
        <b/>
        <sz val="11"/>
        <color theme="1"/>
        <rFont val="Calibri"/>
        <family val="2"/>
        <scheme val="minor"/>
      </rPr>
      <t xml:space="preserve"> je Ladepunkt </t>
    </r>
  </si>
  <si>
    <t>monatliche Kosten Betrieb, Service &amp; Wartung</t>
  </si>
  <si>
    <t xml:space="preserve">Betrieb, Service Wartung </t>
  </si>
  <si>
    <t>7.4</t>
  </si>
  <si>
    <t>7.5</t>
  </si>
  <si>
    <t>Stellplätze</t>
  </si>
  <si>
    <t>Stellplätze Gesamt</t>
  </si>
  <si>
    <t>OBJEKT - ANLAGENÜBERSICHT</t>
  </si>
  <si>
    <t>e-Mobility Check</t>
  </si>
  <si>
    <t>PKW Stellplätze Gesamt</t>
  </si>
  <si>
    <t xml:space="preserve">davon PKW Stellplätze in einer Garage </t>
  </si>
  <si>
    <t>davon PKW Stellplätze im Freien</t>
  </si>
  <si>
    <t>davon PKW Stellplätze mit einem Carport</t>
  </si>
  <si>
    <t>gem Markthochlauf</t>
  </si>
  <si>
    <t>Ausbaustufen</t>
  </si>
  <si>
    <t xml:space="preserve">Ø km (Alltagsdistanz) </t>
  </si>
  <si>
    <t>Ø Stehzeit - Verweildauer am Stellplatz</t>
  </si>
  <si>
    <t>Ø Energiebedarf [kWh] pro Stellplatz</t>
  </si>
  <si>
    <t>Ø Energiebedarf [kWh] Gesamt</t>
  </si>
  <si>
    <t xml:space="preserve">Ø Verbrauch [kWh] (Alltagsdistanz) pro 100km </t>
  </si>
  <si>
    <t>Ø Energiebedarf [kWh] Gesamt bei Ø Alltagsdistanz 100km</t>
  </si>
  <si>
    <t>bis 5 Ladepunkte</t>
  </si>
  <si>
    <t xml:space="preserve">5 - 10 LP </t>
  </si>
  <si>
    <t>10 - 20 LP</t>
  </si>
  <si>
    <t>20 - 30 LP</t>
  </si>
  <si>
    <t>30 - 40 LP</t>
  </si>
  <si>
    <t>40 - 50 LP</t>
  </si>
  <si>
    <t>50 - 60 LP</t>
  </si>
  <si>
    <t xml:space="preserve">Datum: </t>
  </si>
  <si>
    <t>Planung und Netzanfrage durchführen für:</t>
  </si>
  <si>
    <t>kW</t>
  </si>
  <si>
    <t>Leistungsbezug - Netzanfrage [kW]</t>
  </si>
  <si>
    <t>Kosten (pauschaliert) für Netzanschlusskosten gemäß Angebot VNB</t>
  </si>
  <si>
    <t>1</t>
  </si>
  <si>
    <t xml:space="preserve">Kosten gemäß Angebot VNB für die Herstellung oder die Verstärkung des Niederspannungshausanschlusses, resultierend aus der Netzanfrage für                     E-Ladestation   </t>
  </si>
  <si>
    <t>Einheitspreis</t>
  </si>
  <si>
    <t xml:space="preserve">NE 7                        [€ / KW] </t>
  </si>
  <si>
    <t xml:space="preserve">Energiezähler Wandlermessung, MID, inkl. 3 Stk Messwandler 150A LCD Display </t>
  </si>
  <si>
    <r>
      <t xml:space="preserve">3-phasiger Energiezähler mit 3 Stk Strom-Messwandler 150A und integriertem RS 485 Modbus, LCD Display (MID) </t>
    </r>
    <r>
      <rPr>
        <b/>
        <sz val="11"/>
        <color theme="1"/>
        <rFont val="Calibri"/>
        <family val="2"/>
        <scheme val="minor"/>
      </rPr>
      <t>für Lastmanagementfunktion</t>
    </r>
    <r>
      <rPr>
        <sz val="11"/>
        <color theme="1"/>
        <rFont val="Calibri"/>
        <family val="2"/>
        <scheme val="minor"/>
      </rPr>
      <t xml:space="preserve"> zur Messung von Ladecluster / Ladegruppen</t>
    </r>
  </si>
  <si>
    <r>
      <t xml:space="preserve">3-phasiger Energiezähler mit Direktanschluss und integriertem RS 485 Modbus, 80A Direktmessung, LCD Display (MID) </t>
    </r>
    <r>
      <rPr>
        <b/>
        <sz val="11"/>
        <color theme="1"/>
        <rFont val="Calibri"/>
        <family val="2"/>
        <scheme val="minor"/>
      </rPr>
      <t>für Lastmanagementfunktion</t>
    </r>
    <r>
      <rPr>
        <sz val="11"/>
        <color theme="1"/>
        <rFont val="Calibri"/>
        <family val="2"/>
        <scheme val="minor"/>
      </rPr>
      <t xml:space="preserve"> zur Messung von Ladecluster / Ladegruppen</t>
    </r>
  </si>
  <si>
    <t>Stk</t>
  </si>
  <si>
    <t>Master Station online (OCPP) 1 - 50 LP</t>
  </si>
  <si>
    <t>nach ÖVE/ÖNORM E 8001-6-61 bzw. E8101</t>
  </si>
  <si>
    <t>Prüfbericht Masterstation / Zählerverteiler / Energieverteiler EVT</t>
  </si>
  <si>
    <t>Verkabelung 1-phasig</t>
  </si>
  <si>
    <t>bei nachträglicher Montage</t>
  </si>
  <si>
    <t>Kombi-Weichschott EI90 ü.0,7-1,0m2, bei nachträglicher Montage</t>
  </si>
  <si>
    <t xml:space="preserve">6. </t>
  </si>
  <si>
    <t xml:space="preserve">7. </t>
  </si>
  <si>
    <r>
      <rPr>
        <b/>
        <sz val="11"/>
        <color theme="1"/>
        <rFont val="Calibri"/>
        <family val="2"/>
        <scheme val="minor"/>
      </rPr>
      <t>Wallbox Typ 2, 1ph, 3,7kW</t>
    </r>
    <r>
      <rPr>
        <sz val="11"/>
        <color theme="1"/>
        <rFont val="Calibri"/>
        <family val="2"/>
        <scheme val="minor"/>
      </rPr>
      <t xml:space="preserve"> - Ladekabel Typ2 4m Länge, Ladecontroller gem. IEC 61851-1, RCMU DC 6mA, Zähler (MID-geeicht) integriert in der Wallbox, 
Anbindungssschnittstelle zur Master Station über RS485 Modbus RTU oder Modbus TCP via LAN. </t>
    </r>
    <r>
      <rPr>
        <b/>
        <sz val="11"/>
        <color theme="1"/>
        <rFont val="Calibri"/>
        <family val="2"/>
        <scheme val="minor"/>
      </rPr>
      <t>Ladebetriebsart "anstecken &amp; laden" ohne RFID Reader</t>
    </r>
    <r>
      <rPr>
        <sz val="11"/>
        <color theme="1"/>
        <rFont val="Calibri"/>
        <family val="2"/>
        <scheme val="minor"/>
      </rPr>
      <t xml:space="preserve"> (nachrüstbar)</t>
    </r>
  </si>
  <si>
    <r>
      <rPr>
        <b/>
        <sz val="11"/>
        <color theme="1"/>
        <rFont val="Calibri"/>
        <family val="2"/>
        <scheme val="minor"/>
      </rPr>
      <t>Wallbox Typ 2, 3ph, 11kW</t>
    </r>
    <r>
      <rPr>
        <sz val="11"/>
        <color theme="1"/>
        <rFont val="Calibri"/>
        <family val="2"/>
        <scheme val="minor"/>
      </rPr>
      <t xml:space="preserve"> - Ladekabel Typ2 4m Länge, Ladecontroller gem. IEC 61851-1, RCMU DC 6mA, Zähler (MID-geeicht) integriert in der Wallbox, 
Anbindungssschnittstelle zur Master Station über RS485 Modbus RTU oder Modbus TCP via LAN. Betriebsart "anstecken &amp; laden". </t>
    </r>
    <r>
      <rPr>
        <b/>
        <sz val="11"/>
        <color theme="1"/>
        <rFont val="Calibri"/>
        <family val="2"/>
        <scheme val="minor"/>
      </rPr>
      <t>ohne RFID Reader</t>
    </r>
    <r>
      <rPr>
        <sz val="11"/>
        <color theme="1"/>
        <rFont val="Calibri"/>
        <family val="2"/>
        <scheme val="minor"/>
      </rPr>
      <t xml:space="preserve"> (nachrüstbar)</t>
    </r>
  </si>
  <si>
    <t>8.</t>
  </si>
  <si>
    <t xml:space="preserve">Wallbox (Lieferung, Installation und Anschluss) </t>
  </si>
  <si>
    <t xml:space="preserve">optional - Zusatzposition </t>
  </si>
  <si>
    <t>optional</t>
  </si>
  <si>
    <t>optinal</t>
  </si>
  <si>
    <r>
      <t xml:space="preserve">YM-J </t>
    </r>
    <r>
      <rPr>
        <b/>
        <sz val="11"/>
        <color theme="1"/>
        <rFont val="Calibri"/>
        <family val="2"/>
        <scheme val="minor"/>
      </rPr>
      <t>3x2,5</t>
    </r>
    <r>
      <rPr>
        <sz val="11"/>
        <color theme="1"/>
        <rFont val="Calibri"/>
        <family val="2"/>
        <scheme val="minor"/>
      </rPr>
      <t xml:space="preserve"> hellgrau, PVC Mantelleitung 50m Ring eindrähtig</t>
    </r>
  </si>
  <si>
    <t>8-fach Splittbox für 1-ph / 3,7 kW Abgänge
IN: 5x35mm²
OUT: 8x 3x6mm²
FI/LS Schalter: Kennlinie C, 16A, 30 mA, 
1-polig+N TypA</t>
  </si>
  <si>
    <r>
      <t xml:space="preserve">Energieverteilung - </t>
    </r>
    <r>
      <rPr>
        <b/>
        <sz val="11"/>
        <color theme="1"/>
        <rFont val="Calibri"/>
        <family val="2"/>
        <scheme val="minor"/>
      </rPr>
      <t>Splittbox 8-fach                 3-phasig (11kW Abgänge)</t>
    </r>
  </si>
  <si>
    <r>
      <t xml:space="preserve">Energieverteilung - </t>
    </r>
    <r>
      <rPr>
        <b/>
        <sz val="11"/>
        <color theme="1"/>
        <rFont val="Calibri"/>
        <family val="2"/>
        <scheme val="minor"/>
      </rPr>
      <t xml:space="preserve">Splittbox 16-fach                  3-phasig (11kW Abgänge) </t>
    </r>
  </si>
  <si>
    <r>
      <t xml:space="preserve">Energieverteilung - </t>
    </r>
    <r>
      <rPr>
        <b/>
        <sz val="11"/>
        <color theme="1"/>
        <rFont val="Calibri"/>
        <family val="2"/>
        <scheme val="minor"/>
      </rPr>
      <t xml:space="preserve">Splittbox 20-fach                  3-phasig (1kkW Abgänge) </t>
    </r>
  </si>
  <si>
    <r>
      <t xml:space="preserve">Energieverteilung - </t>
    </r>
    <r>
      <rPr>
        <b/>
        <sz val="11"/>
        <color theme="1"/>
        <rFont val="Calibri"/>
        <family val="2"/>
        <scheme val="minor"/>
      </rPr>
      <t>Splittbox 16-fach                    1-phasig  (3,7kW Abgänge)</t>
    </r>
  </si>
  <si>
    <r>
      <t xml:space="preserve">Energieverteilung - </t>
    </r>
    <r>
      <rPr>
        <b/>
        <sz val="11"/>
        <color theme="1"/>
        <rFont val="Calibri"/>
        <family val="2"/>
        <scheme val="minor"/>
      </rPr>
      <t>Splittbox 20-fach                    1-phasig  (3,7kW Abgänge)</t>
    </r>
  </si>
  <si>
    <r>
      <t xml:space="preserve">Energieverteilung - </t>
    </r>
    <r>
      <rPr>
        <b/>
        <sz val="11"/>
        <color theme="1"/>
        <rFont val="Calibri"/>
        <family val="2"/>
        <scheme val="minor"/>
      </rPr>
      <t>Splittbox 8-fach                    1-phasig  (3,7kW Abgänge)</t>
    </r>
  </si>
  <si>
    <t>8-fach Splittbox für 1-ph / 3,7 kW Abgänge
IN: 5x35mm²
OUT: 16x 3x6mm²
FI/LS Schalter: Kennlinie C, 16A, 30 mA, 
1-polig+N TypA</t>
  </si>
  <si>
    <t>8-fach Splittbox für 1-ph / 3,7 kW Abgänge
IN: 5x35mm²
OUT: 10x 3x6mm²
FI/LS Schalter: Kennlinie C, 16A, 30 mA, 
1-polig+N TypA</t>
  </si>
  <si>
    <t>20-fach Splittbox für 11 kW Abgänge
IN: 5x35mm²
OUT: 20x 5x6mm²
FI/LS Schalter: Kennlinie C, 16A, 30 mA, 
3-polig+N TypA</t>
  </si>
  <si>
    <t>Rohr M20</t>
  </si>
  <si>
    <t>Rohr M25</t>
  </si>
  <si>
    <t>Rohr M32</t>
  </si>
  <si>
    <t>Rohr-mittel gemufft M32, 750N, grau 3m, starr inkl. Reihenklemmschelle M32, hellgrau , anteilig pro m</t>
  </si>
  <si>
    <t>Rohr-mittel gemufft M25, 750N, grau 3m, starr inkl. Reihenklemmschelle M25, hellgrau , anteilig pro m</t>
  </si>
  <si>
    <t>Wallbox 1ph, 3,7kW (230V/16A)               "anstecken &amp; laden"ohne RFID</t>
  </si>
  <si>
    <t>Wallbox 3ph, 11kW (400V/16A)                "anstecken &amp; laden" ohne RFID</t>
  </si>
  <si>
    <t>nach ÖVE/ÖNORM E 8001-6-61 bzw. E8101-7-722</t>
  </si>
  <si>
    <t xml:space="preserve">CPO Betriebsführung je Ladepunkt  </t>
  </si>
  <si>
    <t>monatliche Kosten für ein zentrales Backendsystem</t>
  </si>
  <si>
    <t xml:space="preserve">Anmerkungen: </t>
  </si>
  <si>
    <t>3.14</t>
  </si>
  <si>
    <t>3.21</t>
  </si>
  <si>
    <t>3.3.</t>
  </si>
  <si>
    <t>3.12</t>
  </si>
  <si>
    <t>3.13</t>
  </si>
  <si>
    <t>3.15</t>
  </si>
  <si>
    <t>3.16</t>
  </si>
  <si>
    <t>3.17</t>
  </si>
  <si>
    <t>3.18</t>
  </si>
  <si>
    <t>3.19</t>
  </si>
  <si>
    <t>3.20</t>
  </si>
  <si>
    <t>3.22</t>
  </si>
  <si>
    <t>Inbetriebnahme Master Station / Lastmanagement</t>
  </si>
  <si>
    <t xml:space="preserve">Inbetriebnahme der Master Station inkl. Anbindungstest an Backendsystem </t>
  </si>
  <si>
    <t>4.1.</t>
  </si>
  <si>
    <t>4.2</t>
  </si>
  <si>
    <t>4.3</t>
  </si>
  <si>
    <t>4.4.</t>
  </si>
  <si>
    <t>4.5</t>
  </si>
  <si>
    <t>4.6</t>
  </si>
  <si>
    <t>4.7</t>
  </si>
  <si>
    <t>4.8</t>
  </si>
  <si>
    <t>4.9</t>
  </si>
  <si>
    <t>4.10</t>
  </si>
  <si>
    <t>4.11</t>
  </si>
  <si>
    <t>4.12</t>
  </si>
  <si>
    <t>4.13</t>
  </si>
  <si>
    <t>4.14</t>
  </si>
  <si>
    <t>4.15</t>
  </si>
  <si>
    <t>4.16</t>
  </si>
  <si>
    <t>4.17</t>
  </si>
  <si>
    <t>4.18</t>
  </si>
  <si>
    <t>5.5.</t>
  </si>
  <si>
    <t>5.6</t>
  </si>
  <si>
    <t>5.7</t>
  </si>
  <si>
    <t>5.8</t>
  </si>
  <si>
    <t>5.9</t>
  </si>
  <si>
    <t>5.10</t>
  </si>
  <si>
    <t>5.11</t>
  </si>
  <si>
    <t>6.1</t>
  </si>
  <si>
    <t>6.2</t>
  </si>
  <si>
    <t>6.3</t>
  </si>
  <si>
    <t>6.4</t>
  </si>
  <si>
    <t>6.5</t>
  </si>
  <si>
    <t>6.6</t>
  </si>
  <si>
    <t>6.7</t>
  </si>
  <si>
    <t>6.8</t>
  </si>
  <si>
    <t>7.6</t>
  </si>
  <si>
    <t>7.7</t>
  </si>
  <si>
    <t>7.8</t>
  </si>
  <si>
    <t>7.9</t>
  </si>
  <si>
    <t>7.10</t>
  </si>
  <si>
    <t>8.1</t>
  </si>
  <si>
    <t>8.2</t>
  </si>
  <si>
    <t>8.3</t>
  </si>
  <si>
    <t>8.4</t>
  </si>
  <si>
    <t>8.5</t>
  </si>
  <si>
    <t>8.6</t>
  </si>
  <si>
    <t>C</t>
  </si>
  <si>
    <t>A3</t>
  </si>
  <si>
    <t>B3</t>
  </si>
  <si>
    <t>Wallbox</t>
  </si>
  <si>
    <t>A1/B1</t>
  </si>
  <si>
    <t>A2/B2</t>
  </si>
  <si>
    <t>Betrieb</t>
  </si>
  <si>
    <t>CPO - Abrechnung Backendsystem, Betriebsführung</t>
  </si>
  <si>
    <t>A1/B1 - Netzanschlusskosten</t>
  </si>
  <si>
    <t>Summe A2/B2 - Hausanschluss - Haupsicherungskasten - Zählerverteiler</t>
  </si>
  <si>
    <t>Summe C - EVT - Energieverteiler E-Ladetstation / Master Station mit Lastmanagement</t>
  </si>
  <si>
    <t xml:space="preserve">Summe A3 - Tragsysteme von der Master Station zu den Wallboxen / Stellplätzen </t>
  </si>
  <si>
    <t>Summe B3 - Anspeiseleitungen für Wallbox/en bzw. Stellplätze</t>
  </si>
  <si>
    <t xml:space="preserve">Summe - Walbox/en (Lieferung, Installation und Anschluss) </t>
  </si>
  <si>
    <t xml:space="preserve">Summe Betrieb - laufende, montaliche Kosten, Betriebsführung, Service &amp; Wartung </t>
  </si>
  <si>
    <t>NBE</t>
  </si>
  <si>
    <t>Netzbereitstellung</t>
  </si>
  <si>
    <t>Zwischensumme "ready to Charge" inkl. Wallbox/en</t>
  </si>
  <si>
    <t>A1/B1: Netzanschlusskosten</t>
  </si>
  <si>
    <t>NBE: Netzbereitstellungsentgelt Netzebene NE7*</t>
  </si>
  <si>
    <t>A2/B2: Hausanschluss - Haupsicherungskasten - Zählerverteiler</t>
  </si>
  <si>
    <t>C: EVT - Energieverteiler E-Ladetstation / Master Station mit Lastmanagement</t>
  </si>
  <si>
    <t>A3: Tragsysteme von der Master Station zu den Wallboxen / Stellplätze</t>
  </si>
  <si>
    <t>B3: Anspeiseleitungen (Elektro + Steuerleitung) von der Master Station zu den Wallboxen / Stellplätze</t>
  </si>
  <si>
    <t>8.7</t>
  </si>
  <si>
    <t xml:space="preserve">Wiederkehrende Prüfung Wallbox </t>
  </si>
  <si>
    <t>8.8</t>
  </si>
  <si>
    <t xml:space="preserve">Zwischensumme B1 bis B2 + C + A3 (exkl. Anspeiseleitungen zu den Stellplätze und exkl. Wallbox/en) </t>
  </si>
  <si>
    <t>Zwischensumme B2 - "Power to Garage"</t>
  </si>
  <si>
    <t>Zwischensumme C - bis zur Master Station "ready to charge"</t>
  </si>
  <si>
    <t>Gesamtrichtwert Variante C exkl. Förderungen</t>
  </si>
  <si>
    <t>Gemeinschaftsanlage</t>
  </si>
  <si>
    <t>Variante C</t>
  </si>
  <si>
    <r>
      <t xml:space="preserve">*Netzbereitstellungsentgelt Netzebene NE 7* - gemäß Systemnutzungsentgelte-Verordnung 2018 - SNE-V 2018 
</t>
    </r>
    <r>
      <rPr>
        <sz val="8"/>
        <color theme="1"/>
        <rFont val="Calibri"/>
        <family val="2"/>
        <scheme val="minor"/>
      </rPr>
      <t>https://www.e-control.at/documents/1785851/1811582/SNE-V%C2%A02018%2C+Fassung+vom+07.01.2019.pdf/e385e202-30ea-0742-6373-639d869a3a73?t=1546852392259</t>
    </r>
    <r>
      <rPr>
        <b/>
        <sz val="8"/>
        <color theme="1"/>
        <rFont val="Calibri"/>
        <family val="2"/>
        <scheme val="minor"/>
      </rPr>
      <t xml:space="preserve">
</t>
    </r>
    <r>
      <rPr>
        <b/>
        <sz val="11"/>
        <color theme="1"/>
        <rFont val="Calibri"/>
        <family val="2"/>
        <scheme val="minor"/>
      </rPr>
      <t xml:space="preserve">nicht enthalten sind sonstige Energiekosten und Entgelte für Messleistungen, oder laufende Netznutzungsgebühren </t>
    </r>
  </si>
  <si>
    <t>Prozent</t>
  </si>
  <si>
    <t>Energie - Leistungsbedarf*:</t>
  </si>
  <si>
    <t xml:space="preserve">bis zum Jahr: </t>
  </si>
  <si>
    <t xml:space="preserve">Anzahl der Stellplätze: </t>
  </si>
  <si>
    <t>[kWh]</t>
  </si>
  <si>
    <t>[km]</t>
  </si>
  <si>
    <t>[h]</t>
  </si>
  <si>
    <t>[kWh]/100km</t>
  </si>
  <si>
    <t>davon sind folgende PKW Stellplätze als e-Stellplätze geplant:</t>
  </si>
  <si>
    <t xml:space="preserve">Angaben zum NutzerInnenModell / Nutzung: </t>
  </si>
  <si>
    <t>tägliche Alltagsdistanz/en</t>
  </si>
  <si>
    <t xml:space="preserve">Variante A - Versrogung vom Wohungsverteiler </t>
  </si>
  <si>
    <t xml:space="preserve">Variante B - Versorgung über einen eigenen Zähler/Verteiler </t>
  </si>
  <si>
    <t>Ø Leitungslängen [m]</t>
  </si>
  <si>
    <t>Whg - Wallbox</t>
  </si>
  <si>
    <t>Zähler - Wallbox</t>
  </si>
  <si>
    <r>
      <t xml:space="preserve">für Gemeinschaftsanlage/n                                         </t>
    </r>
    <r>
      <rPr>
        <sz val="11"/>
        <color theme="1"/>
        <rFont val="Calibri"/>
        <family val="2"/>
        <scheme val="minor"/>
      </rPr>
      <t xml:space="preserve"> Angaben für</t>
    </r>
  </si>
  <si>
    <t>Ø min Leistung Gesamt [kW]</t>
  </si>
  <si>
    <t xml:space="preserve">Gesamt für Ø Verbrauch [kWh] pro 100km= </t>
  </si>
  <si>
    <r>
      <t xml:space="preserve">Ladepunkt - Standortanbindung via OCPP an ein </t>
    </r>
    <r>
      <rPr>
        <b/>
        <sz val="11"/>
        <color theme="1"/>
        <rFont val="Calibri"/>
        <family val="2"/>
        <scheme val="minor"/>
      </rPr>
      <t>LOKALES Backendsystem</t>
    </r>
    <r>
      <rPr>
        <sz val="11"/>
        <color theme="1"/>
        <rFont val="Calibri"/>
        <family val="2"/>
        <scheme val="minor"/>
      </rPr>
      <t xml:space="preserve"> - Ladestellenmanagement Verwaltung</t>
    </r>
  </si>
  <si>
    <t xml:space="preserve">LOKALE Verwaltung der Ladestationen als Erweiterungsmodul für Master Station - Monitoring, Auswertungen, Reporting, Energiemonitoring erfolgen durch die Eigentümerin selbst. </t>
  </si>
  <si>
    <t>laufende monatliche Kosten; 50MB Country Zone 1 (CZ1), PPI1 Pay-per-use, national roaming - AUT. 
inkludiertes Datenvolumen 50MB in CZ 1 je Quartal</t>
  </si>
  <si>
    <t>Wiederkehrende Prüfung                                     EVT / Master Station</t>
  </si>
  <si>
    <t>Menge</t>
  </si>
  <si>
    <t>Bundesförderung 2019 bei gleichzeitigem Kauf eines E-PKWs</t>
  </si>
  <si>
    <t xml:space="preserve">Förderungen - (2019) E-Ladeinfrastruktur im großvolumigen Bestandswohnbau (Gemeinschaftsanlagen) </t>
  </si>
  <si>
    <t>Bundesförderung** intelligente Wallbox in einem Mehrparteienhaus</t>
  </si>
  <si>
    <t>Vorarlberg***</t>
  </si>
  <si>
    <t>Für mehr informationen zu den Varianten: 
https://www.umweltfoerderung.at/fileadmin/user_upload/media/umweltfoerderung/Dokumente_Private/EMOB_2019/leitfaden_emobilitaet_private2019.pdf</t>
  </si>
  <si>
    <t>*** es besteht kein Rechtsanspruch auf die ausgewiesenen Summen und Beträge. weitere Informationen siehe unter                                                                                                                    https://www.energieautonomie-vorarlberg.at/de/elektromobilitaet-foerderung-ladeinfrastrutkur-fuer-bestehende-mehrwohnungshaeuser-2020</t>
  </si>
  <si>
    <t>A3 / B1+B2 / C</t>
  </si>
  <si>
    <t>Landesförderung/en**</t>
  </si>
  <si>
    <t xml:space="preserve">Gesamtsumme Landesförderung** (Gemeinschaftsanlage) </t>
  </si>
  <si>
    <t>Vorarlberg***: bauliche Maßnahmen (Mauerdurchbrüche, etc.) und Elektriker Arbeiten im Gebäude, pro erschlossenem Stellplatz</t>
  </si>
  <si>
    <t>Voralrberg*** wie oben: pro erschlossenem Carsharing bzw. öffentlichen Stellplatz</t>
  </si>
  <si>
    <t>Vorarlberg*** wie oben: im Fall der erforderlichen Verstärkung des Hausanschlusses bis inklusive Hausnschlusskasten, zusätzlich € 200.- pro erschlossendem Stellplatz</t>
  </si>
  <si>
    <t>Mehrwertsteuer 20% auf € netto</t>
  </si>
  <si>
    <t xml:space="preserve">Errichtungskosten Wallbox/en  Gesamt (Teilnehmeranschluss) B3 + Wallbox </t>
  </si>
  <si>
    <t xml:space="preserve">Ø Errichtungskosten Wallbox/en  Gesamt (Teilnehmeranschluss) B3 + Wallbox je Stellplatz </t>
  </si>
  <si>
    <t>für das jeweilige Bundesland sind im Einzelfall die dafür anwendbare Förderungen und Förderhöhen zu prüfen und die Beträge - Pauschalen / Förderhöhe gemäß den Förderbestimmungen einzusetzen</t>
  </si>
  <si>
    <t>GESAMT RICHTWERT Variante C - abzüglich Förderungen**</t>
  </si>
  <si>
    <r>
      <t xml:space="preserve">GESAMTSUMME B1 bis B2 + C +A3 </t>
    </r>
    <r>
      <rPr>
        <sz val="11"/>
        <color theme="1"/>
        <rFont val="Calibri"/>
        <family val="2"/>
        <scheme val="minor"/>
      </rPr>
      <t xml:space="preserve">(exkl. Anspeiseleitungen zu den Stellplätzen und exkl. Wallbox/en)  </t>
    </r>
    <r>
      <rPr>
        <b/>
        <sz val="11"/>
        <color theme="1"/>
        <rFont val="Calibri"/>
        <family val="2"/>
        <scheme val="minor"/>
      </rPr>
      <t>BRUTTO</t>
    </r>
  </si>
  <si>
    <t xml:space="preserve">Beschreibung oder beispielhaftes Erzeugnis </t>
  </si>
  <si>
    <t>Diese Kostenübersicht und Positions-Aufstellung dient als erster grober Richtwerte und stellt kein vollständiges und endgültiges Angebot dar.</t>
  </si>
  <si>
    <t xml:space="preserve">Die Angaben müssen für jede Anlage und für jeden Anlassfall durch ein konzessionierts Unternehmen vor Ort erhoben und geprüft werden.  Durch den berechtigten Unternehmer erfoglt die endgültige Angebotslegung. Eine detaillierte Berechung zu den NutzerInnenmodellen und dem Leistungsbedarf ist in jedem Fall erforderlich und durchzuführen.  </t>
  </si>
  <si>
    <t>B2</t>
  </si>
  <si>
    <t>ready to charge</t>
  </si>
  <si>
    <t xml:space="preserve">für das jeweilige Bundesland sind im Einzelfall die dafür anwendbare Förderungen und Förderhöhen zu prüfen und die Beträge - Pauschalen / Förderhöhe gemäß den Förderbestimmungen einzusetzen. Die Leistungsgrenzen - Kostentragung über die Gemeinschaft bzw. Teilnehmer-Einzelkosten sind zu prüfen. </t>
  </si>
  <si>
    <r>
      <rPr>
        <b/>
        <sz val="11"/>
        <color theme="1"/>
        <rFont val="Calibri"/>
        <family val="2"/>
        <scheme val="minor"/>
      </rPr>
      <t>Masterstation</t>
    </r>
    <r>
      <rPr>
        <sz val="11"/>
        <color theme="1"/>
        <rFont val="Calibri"/>
        <family val="2"/>
        <scheme val="minor"/>
      </rPr>
      <t xml:space="preserve"> online für 1 - 50 LP zur Anbindung an ein Backendsystem mittels Anbindungsprotokoll OCPP bestehend aus:  Masterstation (CPU), LTE Modem, LTE Automatenantenne, Anbindungsprotokoll OCPP 1.5 /1.6*, Konfiguration über webconfig zur Einstellung aller OCPP - Backend Endpunkte, integriert in einen Montage-, oder Netzwerkschrank, inkl alle erforderlichen Netzteile, Netzwerkkomponenten Switches - Hubs, Erweiterungsmodule optional </t>
    </r>
  </si>
  <si>
    <t>lokales Lastmanagement Modul für Master Station (CPU) Interface für gesteuertes Laden: Anbindung der Wallboxen über RS 485 - MODBUS RTU oder MODBUS TCP / UDP via LAN über die CPU Master Station,  konfigurierbare Betriebsmodi &amp; Funktionen: das Lastmanagement unterstützt mehrere Betriebsmodi: Loadbalacing, Lastshift, Loadbalancing + Lastshift</t>
  </si>
  <si>
    <r>
      <rPr>
        <b/>
        <sz val="11"/>
        <color theme="1"/>
        <rFont val="Calibri"/>
        <family val="2"/>
        <scheme val="minor"/>
      </rPr>
      <t>Wallbox Typ 2, 1ph, 3,7kW LAN</t>
    </r>
    <r>
      <rPr>
        <sz val="11"/>
        <color theme="1"/>
        <rFont val="Calibri"/>
        <family val="2"/>
        <scheme val="minor"/>
      </rPr>
      <t xml:space="preserve"> - Ladekabel Typ2 4m Länge, Ladecontroller gem. IEC 61851-1, RCMU DC 6mA, RFID Reader, Zähler (MID-geeicht) integriert in der Wallbox, 
Anbindungssschnittstelle zur Master Station über RS485 Modbus RTU oder Modbus TCP / UDP via LAN für gesteuertes Laden. </t>
    </r>
    <r>
      <rPr>
        <b/>
        <sz val="11"/>
        <color theme="1"/>
        <rFont val="Calibri"/>
        <family val="2"/>
        <scheme val="minor"/>
      </rPr>
      <t>OCPP Anbindung und Freischaltung sowie Lastmanagement</t>
    </r>
    <r>
      <rPr>
        <sz val="11"/>
        <color theme="1"/>
        <rFont val="Calibri"/>
        <family val="2"/>
        <scheme val="minor"/>
      </rPr>
      <t xml:space="preserve"> fähig über Master Station - LAN / RS 485 Schnittstelle. </t>
    </r>
    <r>
      <rPr>
        <b/>
        <sz val="11"/>
        <color theme="1"/>
        <rFont val="Calibri"/>
        <family val="2"/>
        <scheme val="minor"/>
      </rPr>
      <t>Leistungsreduktion einstellbar / Regelbereich 1,4 - 3,7kW</t>
    </r>
  </si>
  <si>
    <r>
      <rPr>
        <b/>
        <sz val="11"/>
        <color theme="1"/>
        <rFont val="Calibri"/>
        <family val="2"/>
        <scheme val="minor"/>
      </rPr>
      <t>Wallbox Typ 2, 3ph, 11kW</t>
    </r>
    <r>
      <rPr>
        <sz val="11"/>
        <color theme="1"/>
        <rFont val="Calibri"/>
        <family val="2"/>
        <scheme val="minor"/>
      </rPr>
      <t xml:space="preserve"> </t>
    </r>
    <r>
      <rPr>
        <b/>
        <sz val="11"/>
        <color theme="1"/>
        <rFont val="Calibri"/>
        <family val="2"/>
        <scheme val="minor"/>
      </rPr>
      <t>SLAVE</t>
    </r>
    <r>
      <rPr>
        <sz val="11"/>
        <color theme="1"/>
        <rFont val="Calibri"/>
        <family val="2"/>
        <scheme val="minor"/>
      </rPr>
      <t xml:space="preserve"> - Ladekabel Typ2 4m Länge, Ladecontroller gem. IEC 61851-1, RCMU DC 6mA, </t>
    </r>
    <r>
      <rPr>
        <b/>
        <sz val="11"/>
        <color theme="1"/>
        <rFont val="Calibri"/>
        <family val="2"/>
        <scheme val="minor"/>
      </rPr>
      <t>RFID Reader</t>
    </r>
    <r>
      <rPr>
        <sz val="11"/>
        <color theme="1"/>
        <rFont val="Calibri"/>
        <family val="2"/>
        <scheme val="minor"/>
      </rPr>
      <t xml:space="preserve">, Zähler (MID-geeicht) integriert in der Wallbox, 
Anbindungssschnittstelle zur Master Station über RS485 Modbus RTU oder Modbus TCP / UDP via LAN für gesteuertes Laden. </t>
    </r>
    <r>
      <rPr>
        <b/>
        <sz val="11"/>
        <color theme="1"/>
        <rFont val="Calibri"/>
        <family val="2"/>
        <scheme val="minor"/>
      </rPr>
      <t>Betriebsart "anstecken &amp; laden" oder Buskommunikation über Master Station. Leistungsreduktion einstellbar / Regelbereich 2 - 11kW</t>
    </r>
  </si>
  <si>
    <r>
      <rPr>
        <b/>
        <sz val="11"/>
        <color theme="1"/>
        <rFont val="Calibri"/>
        <family val="2"/>
        <scheme val="minor"/>
      </rPr>
      <t xml:space="preserve">Wallbox Typ 2, 1ph, 3,7kW SLAVE </t>
    </r>
    <r>
      <rPr>
        <sz val="11"/>
        <color theme="1"/>
        <rFont val="Calibri"/>
        <family val="2"/>
        <scheme val="minor"/>
      </rPr>
      <t xml:space="preserve">- Ladekabel Typ2 4m Länge, Ladecontroller gem. IEC 61851-1, RCMU DC 6mA, </t>
    </r>
    <r>
      <rPr>
        <b/>
        <sz val="11"/>
        <color theme="1"/>
        <rFont val="Calibri"/>
        <family val="2"/>
        <scheme val="minor"/>
      </rPr>
      <t>RFID Reader</t>
    </r>
    <r>
      <rPr>
        <sz val="11"/>
        <color theme="1"/>
        <rFont val="Calibri"/>
        <family val="2"/>
        <scheme val="minor"/>
      </rPr>
      <t xml:space="preserve">, Zähler (MID-geeicht) integriert in der Wallbox, 
Anbindungssschnittstelle zur Master Station über RS485 Modbus RTU oder Modbus TCP / UDP via LAN für gesteuertes Laden. </t>
    </r>
    <r>
      <rPr>
        <b/>
        <sz val="11"/>
        <color theme="1"/>
        <rFont val="Calibri"/>
        <family val="2"/>
        <scheme val="minor"/>
      </rPr>
      <t>Betriebsart "anstecken &amp; laden" oder Buskommunikation über Master Station. Leistungsreduktion einstellbar / Regelbereich 1,4 - 3,7kW</t>
    </r>
  </si>
  <si>
    <r>
      <rPr>
        <b/>
        <sz val="11"/>
        <color theme="1"/>
        <rFont val="Calibri"/>
        <family val="2"/>
        <scheme val="minor"/>
      </rPr>
      <t>Wallbox Typ 2, 3ph, 11kW</t>
    </r>
    <r>
      <rPr>
        <sz val="11"/>
        <color theme="1"/>
        <rFont val="Calibri"/>
        <family val="2"/>
        <scheme val="minor"/>
      </rPr>
      <t xml:space="preserve"> </t>
    </r>
    <r>
      <rPr>
        <b/>
        <sz val="11"/>
        <color theme="1"/>
        <rFont val="Calibri"/>
        <family val="2"/>
        <scheme val="minor"/>
      </rPr>
      <t>LAN</t>
    </r>
    <r>
      <rPr>
        <sz val="11"/>
        <color theme="1"/>
        <rFont val="Calibri"/>
        <family val="2"/>
        <scheme val="minor"/>
      </rPr>
      <t xml:space="preserve"> - Ladekabel Typ2 4m Länge, Ladecontroller gem. IEC 61851-1, RCMU DC 6mA, RFID Reader, Zähler (MID-geeicht) integriert in der Wallbox, 
Anbindungssschnittstelle zur Master Station über RS485 Modbus RTU oder Modbus TCP / UDP via LAN für gesteuertes Laden. </t>
    </r>
    <r>
      <rPr>
        <b/>
        <sz val="11"/>
        <color theme="1"/>
        <rFont val="Calibri"/>
        <family val="2"/>
        <scheme val="minor"/>
      </rPr>
      <t>OCPP Anbindung und Freischaltung sowie Lastmanagement</t>
    </r>
    <r>
      <rPr>
        <sz val="11"/>
        <color theme="1"/>
        <rFont val="Calibri"/>
        <family val="2"/>
        <scheme val="minor"/>
      </rPr>
      <t xml:space="preserve"> fähig über Master Station - LAN / RS 485 Schnittstelle. </t>
    </r>
    <r>
      <rPr>
        <b/>
        <sz val="11"/>
        <color theme="1"/>
        <rFont val="Calibri"/>
        <family val="2"/>
        <scheme val="minor"/>
      </rPr>
      <t>Leistungsreduktion einstellbar / Regelbereich 2 - 11kW</t>
    </r>
  </si>
  <si>
    <r>
      <rPr>
        <b/>
        <sz val="11"/>
        <color theme="1"/>
        <rFont val="Calibri"/>
        <family val="2"/>
        <scheme val="minor"/>
      </rPr>
      <t>Wallbox Typ 2, 1ph, 3,7kW</t>
    </r>
    <r>
      <rPr>
        <sz val="11"/>
        <color theme="1"/>
        <rFont val="Calibri"/>
        <family val="2"/>
        <scheme val="minor"/>
      </rPr>
      <t xml:space="preserve"> </t>
    </r>
    <r>
      <rPr>
        <b/>
        <sz val="11"/>
        <color theme="1"/>
        <rFont val="Calibri"/>
        <family val="2"/>
        <scheme val="minor"/>
      </rPr>
      <t>LTE</t>
    </r>
    <r>
      <rPr>
        <sz val="11"/>
        <color theme="1"/>
        <rFont val="Calibri"/>
        <family val="2"/>
        <scheme val="minor"/>
      </rPr>
      <t xml:space="preserve"> - Ladekabel Typ2 4m Länge, Ladecontroller gem. IEC 61851-1, RCMU DC 6mA, RFID Reader, Zähler (MID-geeicht) integriert in der Wallbox, 
Anbindungssschnittstelle zu Master Station RS485 Modbus RTU oder Modbus TCP / UDP via LAN für gesteuertes Laden. </t>
    </r>
    <r>
      <rPr>
        <b/>
        <sz val="11"/>
        <color theme="1"/>
        <rFont val="Calibri"/>
        <family val="2"/>
        <scheme val="minor"/>
      </rPr>
      <t>OCPP Anbindung und Freischaltung sowie Lastmanagement</t>
    </r>
    <r>
      <rPr>
        <sz val="11"/>
        <color theme="1"/>
        <rFont val="Calibri"/>
        <family val="2"/>
        <scheme val="minor"/>
      </rPr>
      <t xml:space="preserve"> fähig über </t>
    </r>
    <r>
      <rPr>
        <b/>
        <sz val="11"/>
        <color theme="1"/>
        <rFont val="Calibri"/>
        <family val="2"/>
        <scheme val="minor"/>
      </rPr>
      <t>LTE Modul</t>
    </r>
    <r>
      <rPr>
        <sz val="11"/>
        <color theme="1"/>
        <rFont val="Calibri"/>
        <family val="2"/>
        <scheme val="minor"/>
      </rPr>
      <t xml:space="preserve">. </t>
    </r>
    <r>
      <rPr>
        <b/>
        <sz val="11"/>
        <color theme="1"/>
        <rFont val="Calibri"/>
        <family val="2"/>
        <scheme val="minor"/>
      </rPr>
      <t>Leistungsreduktion einstellbar / Regelbereich 1,4 - 3,7kW</t>
    </r>
  </si>
  <si>
    <r>
      <rPr>
        <b/>
        <sz val="11"/>
        <color theme="1"/>
        <rFont val="Calibri"/>
        <family val="2"/>
        <scheme val="minor"/>
      </rPr>
      <t>Wallbox Typ 2, 3ph, 11kW LTE</t>
    </r>
    <r>
      <rPr>
        <sz val="11"/>
        <color theme="1"/>
        <rFont val="Calibri"/>
        <family val="2"/>
        <scheme val="minor"/>
      </rPr>
      <t xml:space="preserve"> - Ladekabel Typ2 4m Länge, Ladecontroller gem. IEC 61851-1, RCMU DC 6mA, RFID Reader, Zähler (MID-geeicht) integriert in der Wallbox, 
Anbindungssschnittstelle zu Master Station über RS485 Modbus RTU oder Modbus TCP / UDP vai LAN für gesteuertes Laden. </t>
    </r>
    <r>
      <rPr>
        <b/>
        <sz val="11"/>
        <color theme="1"/>
        <rFont val="Calibri"/>
        <family val="2"/>
        <scheme val="minor"/>
      </rPr>
      <t>OCPP Anbindung und Freischaltung sowie Lastmanagement</t>
    </r>
    <r>
      <rPr>
        <sz val="11"/>
        <color theme="1"/>
        <rFont val="Calibri"/>
        <family val="2"/>
        <scheme val="minor"/>
      </rPr>
      <t xml:space="preserve"> fähig über </t>
    </r>
    <r>
      <rPr>
        <b/>
        <sz val="11"/>
        <color theme="1"/>
        <rFont val="Calibri"/>
        <family val="2"/>
        <scheme val="minor"/>
      </rPr>
      <t>LTE Modul</t>
    </r>
    <r>
      <rPr>
        <sz val="11"/>
        <color theme="1"/>
        <rFont val="Calibri"/>
        <family val="2"/>
        <scheme val="minor"/>
      </rPr>
      <t xml:space="preserve">. </t>
    </r>
    <r>
      <rPr>
        <b/>
        <sz val="11"/>
        <color theme="1"/>
        <rFont val="Calibri"/>
        <family val="2"/>
        <scheme val="minor"/>
      </rPr>
      <t>Leistungsreduktion einstellbar / Regelbereich 2 -11kW</t>
    </r>
  </si>
  <si>
    <t>CPO - Abrechnung Backendsystem, Betriebsführung****</t>
  </si>
  <si>
    <t xml:space="preserve">****alle angegebenen Positionen und Werte sind Richtwerte. Die Preise sind durch ein aktuelles Angebot zu prüfen bzw. bei einem Ladestellenbetreiber aktuelle Preise einzuholen. </t>
  </si>
  <si>
    <r>
      <t xml:space="preserve">Standortanbindung (Daten SIM) für die Master Station, an ein </t>
    </r>
    <r>
      <rPr>
        <b/>
        <sz val="11"/>
        <color theme="1"/>
        <rFont val="Calibri"/>
        <family val="2"/>
        <scheme val="minor"/>
      </rPr>
      <t>zentrales Backendsystem</t>
    </r>
    <r>
      <rPr>
        <sz val="11"/>
        <color theme="1"/>
        <rFont val="Calibri"/>
        <family val="2"/>
        <scheme val="minor"/>
      </rPr>
      <t xml:space="preserve"> (EMP)- Ladestellenmanagement Verwaltung</t>
    </r>
  </si>
  <si>
    <t>alle Angaben und Berechnungen ohne Gewähr. Allfällige Positionen, Mengen, Beträge, Pauschalen wie auch Förderungen sowie Förderbeträge sind gemäß den geltenden Förderbestimmungen und auf Basis der Anlagendimensionierung und NutzerInnenmodelle zu prüfen und in der Berechnung anzupassen</t>
  </si>
  <si>
    <r>
      <t xml:space="preserve">GESAMTSUMME BRUTTO - Ausführung: B1 bis B2 + C + A3 abzüglich Landesförderung**                                                             </t>
    </r>
    <r>
      <rPr>
        <sz val="11"/>
        <color theme="1"/>
        <rFont val="Calibri"/>
        <family val="2"/>
        <scheme val="minor"/>
      </rPr>
      <t>(exkl. Anspeiseleitungen zu den Stellplätzen und exkl. Wallbox/en)</t>
    </r>
  </si>
  <si>
    <t>Variante A</t>
  </si>
  <si>
    <t>Variante B</t>
  </si>
  <si>
    <t>3.23</t>
  </si>
  <si>
    <t>3.24</t>
  </si>
  <si>
    <t>3.25</t>
  </si>
  <si>
    <t>3.26</t>
  </si>
  <si>
    <t>Prüfbericht  Dokumentation Zählerverteiler / Energieverteiler EVT</t>
  </si>
  <si>
    <t>A3: Tragsysteme vom Zählerverteiler zur Wallbox / Stellplatz</t>
  </si>
  <si>
    <t>B3: Anspeiseleitungen (Elektro + Steuerleitung) vom Zählerverteiler zu Wallbox / Stellplatz</t>
  </si>
  <si>
    <t xml:space="preserve">Summe A3 - Tragsysteme vom Zählerverteiler zur Wallbox / Stellplatz </t>
  </si>
  <si>
    <t xml:space="preserve">Zwischensumme B1 bis B2 + A3 (exkl. Anspeiseleitungen zu den Stellplätze und exkl. Wallbox/en) </t>
  </si>
  <si>
    <t>GESAMT RICHTWERT Variante B - abzüglich Förderungen**</t>
  </si>
  <si>
    <t>Gesamtrichtwert Variante B exkl. Förderungen</t>
  </si>
  <si>
    <t>Zwischensumme inkl. Wallbox</t>
  </si>
  <si>
    <t>Summe B3 - Anspeiseleitungen für Wallbox bzw. Stellplatz</t>
  </si>
  <si>
    <t>A2/B2: Hausanschluss - Haupsicherungskasten - Zählerverteiler - Energieverteilung Wallbox</t>
  </si>
  <si>
    <t xml:space="preserve">Summe - Walbox (Lieferung, Installation und Anschluss) </t>
  </si>
  <si>
    <t xml:space="preserve">Einzellösung eigener Zähler </t>
  </si>
  <si>
    <t>wenn ausreichend Netzbezugsrecht / Lesitungsreserve besteht kann diese Anfrage entfallen</t>
  </si>
  <si>
    <t>A2/B2: Erweiterung bzw. Umbau Wohnungsverteiler - Energieverteilung Wallbox</t>
  </si>
  <si>
    <t>Prüfbericht  Dokumentation Wohnungsverteiler / Energieverteiler EVT</t>
  </si>
  <si>
    <t>Summe A2/B2 Wohnungsverteiler</t>
  </si>
  <si>
    <t>A3: Tragsysteme vom Wohnungsverteiler zur Wallbox / Stellplatz</t>
  </si>
  <si>
    <t>7.11</t>
  </si>
  <si>
    <t xml:space="preserve">Dokumentation </t>
  </si>
  <si>
    <t>Variante B - Einzellösung mit einem eigenen (separaten) Zähler</t>
  </si>
  <si>
    <t>Stellplätze Gesamt in der WH Anlage</t>
  </si>
  <si>
    <t xml:space="preserve">Varianten </t>
  </si>
  <si>
    <t>A</t>
  </si>
  <si>
    <t>B</t>
  </si>
  <si>
    <t xml:space="preserve">Netzanschlusskosten </t>
  </si>
  <si>
    <t>Netzbereitstellungsentgelt</t>
  </si>
  <si>
    <t>EVT - Energieverteiler E-Ladetstation / Master Station mit Lastmanagement</t>
  </si>
  <si>
    <t>Tragsysteme von der Master Station zu den Wallboxen / Stellplätze</t>
  </si>
  <si>
    <t>Anspeiseleitungen (Elektro + Steuerleitung) von der Master Station zu den Wallboxen / Stellplätze</t>
  </si>
  <si>
    <t xml:space="preserve">Gemeinschaftsanlage ausgelegt für </t>
  </si>
  <si>
    <t>Anteil Stellplätze als e-Stellplätze</t>
  </si>
  <si>
    <t>Ausbaustufen / Kostenblöcke</t>
  </si>
  <si>
    <t>6.</t>
  </si>
  <si>
    <t>7.</t>
  </si>
  <si>
    <t>Pos</t>
  </si>
  <si>
    <t xml:space="preserve">Landesförderung** e-Mobilität (Wallbox) </t>
  </si>
  <si>
    <t xml:space="preserve">Bundesförderung** e-Mobilität für Private (Wallbox) </t>
  </si>
  <si>
    <t>Gesamt Investitionskosten Variante A</t>
  </si>
  <si>
    <t>Gesamt Investitionskosten Variante B</t>
  </si>
  <si>
    <t>netto exkl. Mwst</t>
  </si>
  <si>
    <t>brutto inkl. Mwst</t>
  </si>
  <si>
    <t>netto</t>
  </si>
  <si>
    <t>brutto</t>
  </si>
  <si>
    <t>brutto inkl. MWst</t>
  </si>
  <si>
    <t>netto inkl. MWst</t>
  </si>
  <si>
    <t xml:space="preserve">Landesförderung E-Ladeinfrastruktur im großvolumigen Wohnbau (abhängig vom Bundesland) </t>
  </si>
  <si>
    <r>
      <rPr>
        <b/>
        <sz val="11"/>
        <color theme="1"/>
        <rFont val="Calibri"/>
        <family val="2"/>
        <scheme val="minor"/>
      </rPr>
      <t>Ø Errichtungskosten Wallbox/en</t>
    </r>
    <r>
      <rPr>
        <sz val="11"/>
        <color theme="1"/>
        <rFont val="Calibri"/>
        <family val="2"/>
        <scheme val="minor"/>
      </rPr>
      <t xml:space="preserve">  Gesamt (Teilnehmeranschluss) B3 + Wallbox je Stellplatz </t>
    </r>
  </si>
  <si>
    <t>Gesamt Investition / Ø Errichtungskosten pro Wallbox</t>
  </si>
  <si>
    <t>*** es besteht kein Rechtsanspruch auf die ausgewiesenen Summen und Beträge. weitere Informationen siehe unter
https://www.energieautonomie-vorarlberg.at/de/elektromobilitaet-foerderung-ladeinfrastrutkur-fuer-bestehende-mehrwohnungshaeuser-2020</t>
  </si>
  <si>
    <t>Anzahl der Stellplätze als e-Stellplätze ausgeführt bzw. vorbereitet werden</t>
  </si>
  <si>
    <t xml:space="preserve">Hausanschluss - Haupsicherungskasten - Zählerverteiler (Variante B und C) </t>
  </si>
  <si>
    <t xml:space="preserve">Erweiterung bzw. Umbau Wohnungsverteiler - Energieverteilung Wallbox (Variante A) </t>
  </si>
  <si>
    <t>Gesamt</t>
  </si>
  <si>
    <t>Ausbaustufen bis</t>
  </si>
  <si>
    <t>Anteil e-Stellplätze bis</t>
  </si>
  <si>
    <t xml:space="preserve">Berechnungsmodell* für Variante C - Gemeinschaftsanlage bei Ø </t>
  </si>
  <si>
    <t>alle Angaben und Berechnungen ohne Gewähr. 
Allfällige Positionen, Mengen, Beträge, Pauschalen wie auch Förderungen sowie Förderbeträge sind gemäß den geltenden Förderbestimmungen und auf Basis der Anlagendimensionierung und NutzerInnenmodelle zu prüfen und in der Berechnung anzupassen</t>
  </si>
  <si>
    <t>Variante</t>
  </si>
  <si>
    <t>Gegenüberstellung Varianten A / B / C</t>
  </si>
  <si>
    <t>BEWERTUNG - Entscheidungsgrundlage 
(1 = empfohlen, 2 = bedingt anwendbar, 3 = nicht anwendbar, wirtschaftlich oder technisch nicht sinnvoll )</t>
  </si>
  <si>
    <t xml:space="preserve">Wohneinheiten Gesamt </t>
  </si>
  <si>
    <t>auf Stellplätze anwenden:</t>
  </si>
  <si>
    <t>e-Stellplätze</t>
  </si>
  <si>
    <t>Netzbereitstellung / Netzanfrage gestellt für [kW]</t>
  </si>
  <si>
    <t>e- Stellplätze</t>
  </si>
  <si>
    <t>e-Stellplatz</t>
  </si>
  <si>
    <t>Kostenaufstellung Richtwert</t>
  </si>
  <si>
    <t xml:space="preserve">NETZANFRAGE beim VNB stellen für </t>
  </si>
  <si>
    <t>durchgeführt von der Firma</t>
  </si>
  <si>
    <t xml:space="preserve">durchgeführt von der Firma: </t>
  </si>
  <si>
    <t>Gesamtkosten inkl. Wallbox/en</t>
  </si>
  <si>
    <t xml:space="preserve">Ø Summe Betriebsführung, Service &amp; Wartung, Betrieb - laufende, monatliche Kosten </t>
  </si>
  <si>
    <t>Adresse</t>
  </si>
  <si>
    <t>Vorname Nachname</t>
  </si>
  <si>
    <r>
      <t xml:space="preserve">Gesamt Investitionskosten A3 + B3 + Wallbox/en </t>
    </r>
    <r>
      <rPr>
        <b/>
        <sz val="11"/>
        <color theme="1"/>
        <rFont val="Calibri"/>
        <family val="2"/>
        <scheme val="minor"/>
      </rPr>
      <t>(Pos 6 - Pos 7)</t>
    </r>
    <r>
      <rPr>
        <sz val="11"/>
        <color theme="1"/>
        <rFont val="Calibri"/>
        <family val="2"/>
        <scheme val="minor"/>
      </rPr>
      <t xml:space="preserve"> </t>
    </r>
  </si>
  <si>
    <r>
      <t xml:space="preserve">Gesamt Investitionskosten Variante C - Gemeinschaftsanlage bis zum Abgang der Master Station </t>
    </r>
    <r>
      <rPr>
        <b/>
        <sz val="11"/>
        <color theme="1"/>
        <rFont val="Calibri"/>
        <family val="2"/>
        <scheme val="minor"/>
      </rPr>
      <t>(Pos 1 - Pos 5)</t>
    </r>
  </si>
  <si>
    <r>
      <t xml:space="preserve">Variante C - Gemeinschaftsanlage bis zum Abgang der Master Station + A3 </t>
    </r>
    <r>
      <rPr>
        <b/>
        <sz val="11"/>
        <color theme="1"/>
        <rFont val="Calibri"/>
        <family val="2"/>
        <scheme val="minor"/>
      </rPr>
      <t>(Pos 1 - Pos 5) abzüglich Landesförderung</t>
    </r>
    <r>
      <rPr>
        <sz val="11"/>
        <color theme="1"/>
        <rFont val="Calibri"/>
        <family val="2"/>
        <scheme val="minor"/>
      </rPr>
      <t>**/***</t>
    </r>
  </si>
  <si>
    <t>zusätzliche PKW e-Stellplätze (Reserve für Ausbaustufe vorsehen)</t>
  </si>
  <si>
    <t>Anteil pro e-Stellplatz</t>
  </si>
  <si>
    <t>Anteil pro</t>
  </si>
  <si>
    <t>V12_16.06.2020</t>
  </si>
  <si>
    <t>Firmenname</t>
  </si>
  <si>
    <t>Tel.Nr</t>
  </si>
  <si>
    <t>e-mail</t>
  </si>
  <si>
    <t>BearbeiterIn</t>
  </si>
  <si>
    <r>
      <rPr>
        <b/>
        <sz val="14"/>
        <color theme="1"/>
        <rFont val="Calibri"/>
        <family val="2"/>
        <scheme val="minor"/>
      </rPr>
      <t>PKW Stellplätze</t>
    </r>
    <r>
      <rPr>
        <sz val="14"/>
        <color theme="1"/>
        <rFont val="Calibri"/>
        <family val="2"/>
        <scheme val="minor"/>
      </rPr>
      <t xml:space="preserve"> gesamt</t>
    </r>
  </si>
  <si>
    <t xml:space="preserve">Die Anzahl der Wohneinheiten eintragen </t>
  </si>
  <si>
    <t xml:space="preserve">Die Anzahl der Stellplätze eintragen </t>
  </si>
  <si>
    <r>
      <rPr>
        <b/>
        <sz val="14"/>
        <color theme="1"/>
        <rFont val="Calibri"/>
        <family val="2"/>
        <scheme val="minor"/>
      </rPr>
      <t>WE gesamt</t>
    </r>
    <r>
      <rPr>
        <sz val="14"/>
        <color theme="1"/>
        <rFont val="Calibri"/>
        <family val="2"/>
        <scheme val="minor"/>
      </rPr>
      <t xml:space="preserve"> in der Wohnhausanlage, im Objekt</t>
    </r>
  </si>
  <si>
    <t>tragen Sie die            Ø Werte in die Zellen ein</t>
  </si>
  <si>
    <t>tragen Sie die            Ø Leitungslängen in die Zellen ein</t>
  </si>
  <si>
    <t>erste Handlungsempfehlung für die Leistungs / Netzanfrage*:</t>
  </si>
  <si>
    <t xml:space="preserve">Ø Leistungsbedarf [kW] bei = </t>
  </si>
  <si>
    <t>Stehzeit [h]</t>
  </si>
  <si>
    <t xml:space="preserve">                                                       entspricht ca. einem:    </t>
  </si>
  <si>
    <t xml:space="preserve">innerhalb 8 Studen               entspricht ca. einem : </t>
  </si>
  <si>
    <t xml:space="preserve">innerhalb einer Stehzeit - Verweildauer von </t>
  </si>
  <si>
    <r>
      <rPr>
        <u/>
        <sz val="10"/>
        <color theme="1"/>
        <rFont val="Calibri"/>
        <family val="2"/>
        <scheme val="minor"/>
      </rPr>
      <t>*Näherung:</t>
    </r>
    <r>
      <rPr>
        <sz val="10"/>
        <color theme="1"/>
        <rFont val="Calibri"/>
        <family val="2"/>
        <scheme val="minor"/>
      </rPr>
      <t xml:space="preserve"> bei den angegebenen Werten handelt es sich um eine erste Näherung (Handlungsempfehlung) zum Energie- und Leistungsbedarf. Alle Angaben müssen durch eine NutzerInnenanalyse und durch eine detaillierte Berechnung je Anlassfall, Objekt und NutzerInnenmodell überprüft und im Einzelfall berechnet werden. Der Leistungs - und Energiebedarf hängt von dem tatsächlich gewählten NutzerInnenmodell, der täglich zurückgelegten Alltags-, bzw. Tageskilometern und weiteren Umwelteinflüssen sowie dem Fahrverhalten ab. Wie hoch das jeweilige Netzbezugsrecht und die daraus resultierende Netz-, Leistungsreserve eines Hausanschlusses ist, hängt vom jeweilig betrachteten Fall ab. Eine pauschale Aussage kann im Vorfeld nicht getroffen werden und ist im Einzelfall jedenfalls zu prüfen und beim zuständigen VNB (Verteilnetzbetreiber) über eine Netzanfrage festzustellen und zu klären. Je nach Anlagengröße muss unter Umständen die erforderliche Netzleistung erhöht oder durche einen Neuantrag zugekauft werden. </t>
    </r>
  </si>
  <si>
    <t xml:space="preserve">Leistungsbedarf* [kW] für Variante C - Gemeinschaftslösung: </t>
  </si>
  <si>
    <t>Wallbox [kW]</t>
  </si>
  <si>
    <t>Netzanfrage [kW]</t>
  </si>
  <si>
    <t>Leistungsbedarf [kW] für Variante A / B - Einzellösungen:</t>
  </si>
  <si>
    <t xml:space="preserve">Variante A - Anschluss und Versrogung vom Wohungsverteiler </t>
  </si>
  <si>
    <t xml:space="preserve">Variante B - Anschluss und Versorgung über einen eigenen Zähler </t>
  </si>
  <si>
    <t>tragen Sie die           gewünschte Lesitung [kW] in die Zellen ein</t>
  </si>
  <si>
    <r>
      <t xml:space="preserve">** es besteht kein Rechtsanspruch zu den ausgewiesenen Summen und Beträge. </t>
    </r>
    <r>
      <rPr>
        <b/>
        <sz val="11"/>
        <color theme="1"/>
        <rFont val="Calibri"/>
        <family val="2"/>
        <scheme val="minor"/>
      </rPr>
      <t>Doppelförderungen sind ausgeschlossen</t>
    </r>
    <r>
      <rPr>
        <sz val="11"/>
        <color theme="1"/>
        <rFont val="Calibri"/>
        <family val="2"/>
        <scheme val="minor"/>
      </rPr>
      <t>! Stand 20.06.2020</t>
    </r>
  </si>
  <si>
    <r>
      <t xml:space="preserve">** es besteht kein Rechtsanspruch auf die ausgewiesenen Summen und Beträge. </t>
    </r>
    <r>
      <rPr>
        <b/>
        <sz val="11"/>
        <color theme="1"/>
        <rFont val="Calibri"/>
        <family val="2"/>
        <scheme val="minor"/>
      </rPr>
      <t>Doppelförderungen sind ausgeschlossen!</t>
    </r>
    <r>
      <rPr>
        <sz val="11"/>
        <color theme="1"/>
        <rFont val="Calibri"/>
        <family val="2"/>
        <scheme val="minor"/>
      </rPr>
      <t xml:space="preserve"> Stand 20.06.2020</t>
    </r>
  </si>
  <si>
    <t>Einzellösung Anschluss an den Wohnungs Verteiler</t>
  </si>
  <si>
    <t>für die e-Mobility Check Berechnung folgenden Anteil [in %] der Stellplätze gemäß Markthochlauf der e-Mobilität berücksichtigen:</t>
  </si>
  <si>
    <t>Variante A - Einzellösung mit Anschluss an den bestehenden Wohnungsverteiler (Zähler)</t>
  </si>
  <si>
    <t>HINWEIS zur Bearbeitung:</t>
  </si>
  <si>
    <t>Alle Zellen mit einem grünen, dicken Rahmen können im Dokumkent bearbeitet werden, die Eingabe ist möglich</t>
  </si>
  <si>
    <t>Mittelwert rechnerisch gem. Ø Alltagsdistanz/en</t>
  </si>
  <si>
    <r>
      <t>tragen Sie bei der gewünschten Zelle, für den gewünschtenProzentsatz ein "</t>
    </r>
    <r>
      <rPr>
        <b/>
        <i/>
        <sz val="8"/>
        <rFont val="Calibri"/>
        <family val="2"/>
        <scheme val="minor"/>
      </rPr>
      <t>x</t>
    </r>
    <r>
      <rPr>
        <i/>
        <sz val="8"/>
        <rFont val="Calibri"/>
        <family val="2"/>
        <scheme val="minor"/>
      </rPr>
      <t>" ein</t>
    </r>
  </si>
  <si>
    <t>tragen Sie in der passenden Zelle die tatsächliche Anzahl der PKW-Stellplatzsituation ein</t>
  </si>
  <si>
    <t xml:space="preserve">tragen Sie die gewünschte Leistung [kW] zur Netzanfrage ein, welche beim VNB angefragt werden soll. </t>
  </si>
  <si>
    <t xml:space="preserve">Die Planung und die Netzanfrage sollen durchgeführt werden für e-Stellplätze: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</si>
</sst>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 #,##0.00_-;\-&quot;€&quot;\ * #,##0.00_-;_-&quot;€&quot;\ * &quot;-&quot;??_-;_-@_-"/>
    <numFmt numFmtId="164" formatCode="_-[$€-C07]\ * #,##0.00_-;\-[$€-C07]\ * #,##0.00_-;_-[$€-C07]\ * &quot;-&quot;??_-;_-@_-"/>
    <numFmt numFmtId="165" formatCode="&quot;€&quot;\ #,##0.00"/>
    <numFmt numFmtId="166" formatCode="\ 000&quot; kW&quot;"/>
    <numFmt numFmtId="167" formatCode="\ 000.00&quot; kW&quot;"/>
    <numFmt numFmtId="168" formatCode="\ 000.0&quot; kW&quot;"/>
    <numFmt numFmtId="169" formatCode="#,##0_ ;\-#,##0\ "/>
    <numFmt numFmtId="170" formatCode="\ ###&quot; kWh&quot;"/>
    <numFmt numFmtId="171" formatCode="\ ###&quot; km&quot;"/>
    <numFmt numFmtId="172" formatCode="\ ##&quot; h&quot;"/>
    <numFmt numFmtId="173" formatCode="\ ###.##&quot; kW&quot;"/>
    <numFmt numFmtId="174" formatCode="\ ##&quot; Stunden&quot;"/>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2"/>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sz val="11"/>
      <color theme="0"/>
      <name val="Calibri"/>
      <family val="2"/>
      <scheme val="minor"/>
    </font>
    <font>
      <sz val="20"/>
      <color theme="1"/>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4"/>
      <color theme="1"/>
      <name val="Calibri"/>
      <family val="2"/>
      <scheme val="minor"/>
    </font>
    <font>
      <i/>
      <sz val="8"/>
      <name val="Calibri"/>
      <family val="2"/>
      <scheme val="minor"/>
    </font>
    <font>
      <i/>
      <sz val="7"/>
      <color theme="1"/>
      <name val="Calibri"/>
      <family val="2"/>
      <scheme val="minor"/>
    </font>
    <font>
      <u/>
      <sz val="10"/>
      <color theme="1"/>
      <name val="Calibri"/>
      <family val="2"/>
      <scheme val="minor"/>
    </font>
    <font>
      <b/>
      <i/>
      <sz val="8"/>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lightUp">
        <fgColor theme="0" tint="-0.34998626667073579"/>
        <bgColor indexed="65"/>
      </patternFill>
    </fill>
    <fill>
      <patternFill patternType="solid">
        <fgColor theme="4" tint="0.59999389629810485"/>
        <bgColor indexed="64"/>
      </patternFill>
    </fill>
  </fills>
  <borders count="4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rgb="FF00B050"/>
      </left>
      <right style="thick">
        <color rgb="FF00B050"/>
      </right>
      <top style="thick">
        <color rgb="FF00B050"/>
      </top>
      <bottom style="thick">
        <color rgb="FF00B050"/>
      </bottom>
      <diagonal/>
    </border>
    <border>
      <left/>
      <right/>
      <top style="thick">
        <color rgb="FF00B050"/>
      </top>
      <bottom/>
      <diagonal/>
    </border>
    <border>
      <left style="thick">
        <color rgb="FFFFC000"/>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right/>
      <top style="thick">
        <color rgb="FFFFC000"/>
      </top>
      <bottom/>
      <diagonal/>
    </border>
    <border>
      <left style="medium">
        <color auto="1"/>
      </left>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4" tint="0.39994506668294322"/>
      </left>
      <right style="medium">
        <color theme="4" tint="0.39994506668294322"/>
      </right>
      <top/>
      <bottom/>
      <diagonal/>
    </border>
    <border>
      <left style="medium">
        <color theme="4" tint="0.39994506668294322"/>
      </left>
      <right style="medium">
        <color theme="4" tint="0.39994506668294322"/>
      </right>
      <top style="medium">
        <color theme="4" tint="0.39991454817346722"/>
      </top>
      <bottom style="medium">
        <color theme="4" tint="0.39991454817346722"/>
      </bottom>
      <diagonal/>
    </border>
    <border>
      <left style="thick">
        <color rgb="FF00B050"/>
      </left>
      <right/>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right/>
      <top/>
      <bottom style="thick">
        <color rgb="FF00B050"/>
      </bottom>
      <diagonal/>
    </border>
    <border>
      <left style="thin">
        <color indexed="64"/>
      </left>
      <right style="thin">
        <color indexed="64"/>
      </right>
      <top/>
      <bottom style="thin">
        <color indexed="64"/>
      </bottom>
      <diagonal/>
    </border>
    <border>
      <left/>
      <right style="thick">
        <color rgb="FF00B05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7"/>
      </left>
      <right style="thick">
        <color rgb="FF00B050"/>
      </right>
      <top style="thick">
        <color theme="7"/>
      </top>
      <bottom style="thick">
        <color theme="7"/>
      </bottom>
      <diagonal/>
    </border>
    <border>
      <left style="thick">
        <color theme="7"/>
      </left>
      <right/>
      <top style="thick">
        <color rgb="FFFFC000"/>
      </top>
      <bottom style="thick">
        <color theme="7"/>
      </bottom>
      <diagonal/>
    </border>
    <border>
      <left style="medium">
        <color indexed="64"/>
      </left>
      <right/>
      <top style="thin">
        <color indexed="64"/>
      </top>
      <bottom/>
      <diagonal/>
    </border>
    <border>
      <left/>
      <right style="medium">
        <color auto="1"/>
      </right>
      <top/>
      <bottom/>
      <diagonal/>
    </border>
    <border>
      <left/>
      <right/>
      <top style="thin">
        <color indexed="64"/>
      </top>
      <bottom/>
      <diagonal/>
    </border>
    <border>
      <left/>
      <right/>
      <top/>
      <bottom style="thick">
        <color rgb="FFFFC000"/>
      </bottom>
      <diagonal/>
    </border>
    <border>
      <left style="thick">
        <color theme="7"/>
      </left>
      <right style="thick">
        <color theme="7"/>
      </right>
      <top style="thick">
        <color theme="7"/>
      </top>
      <bottom style="thick">
        <color rgb="FFFFC000"/>
      </bottom>
      <diagonal/>
    </border>
    <border>
      <left style="thick">
        <color theme="7"/>
      </left>
      <right style="thick">
        <color theme="7"/>
      </right>
      <top style="thick">
        <color theme="7"/>
      </top>
      <bottom style="thick">
        <color theme="7"/>
      </bottom>
      <diagonal/>
    </border>
    <border>
      <left style="thick">
        <color theme="9"/>
      </left>
      <right style="thick">
        <color theme="9"/>
      </right>
      <top style="thick">
        <color theme="9"/>
      </top>
      <bottom style="thick">
        <color theme="9"/>
      </bottom>
      <diagonal/>
    </border>
    <border>
      <left style="thin">
        <color indexed="64"/>
      </left>
      <right/>
      <top/>
      <bottom style="double">
        <color indexed="64"/>
      </bottom>
      <diagonal/>
    </border>
    <border>
      <left/>
      <right style="thick">
        <color rgb="FFFFC000"/>
      </right>
      <top style="thick">
        <color rgb="FFFFC000"/>
      </top>
      <bottom/>
      <diagonal/>
    </border>
    <border>
      <left/>
      <right style="thin">
        <color rgb="FF00B050"/>
      </right>
      <top style="thin">
        <color rgb="FF00B050"/>
      </top>
      <bottom style="thin">
        <color rgb="FF00B050"/>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521">
    <xf numFmtId="0" fontId="0" fillId="0" borderId="0" xfId="0"/>
    <xf numFmtId="0" fontId="2" fillId="2" borderId="2" xfId="0" applyFont="1" applyFill="1" applyBorder="1"/>
    <xf numFmtId="164" fontId="0" fillId="0" borderId="3" xfId="0" applyNumberFormat="1" applyBorder="1"/>
    <xf numFmtId="44" fontId="0" fillId="0" borderId="0" xfId="1" applyFont="1"/>
    <xf numFmtId="0" fontId="6" fillId="0" borderId="0" xfId="0" applyFont="1" applyAlignment="1">
      <alignment horizontal="left"/>
    </xf>
    <xf numFmtId="0" fontId="0" fillId="0" borderId="0" xfId="0" applyAlignment="1">
      <alignment vertical="top" wrapText="1"/>
    </xf>
    <xf numFmtId="0" fontId="2" fillId="2" borderId="3" xfId="0" applyFont="1" applyFill="1" applyBorder="1"/>
    <xf numFmtId="0" fontId="2" fillId="0" borderId="0" xfId="0" applyFont="1" applyFill="1" applyAlignment="1">
      <alignment horizontal="left"/>
    </xf>
    <xf numFmtId="0" fontId="2" fillId="0" borderId="5" xfId="0" applyFont="1" applyFill="1" applyBorder="1" applyAlignment="1">
      <alignment horizontal="left"/>
    </xf>
    <xf numFmtId="0" fontId="2" fillId="0" borderId="5" xfId="0" applyFont="1" applyFill="1" applyBorder="1" applyAlignment="1">
      <alignment horizontal="right"/>
    </xf>
    <xf numFmtId="164" fontId="0" fillId="0" borderId="6" xfId="0" applyNumberFormat="1" applyBorder="1"/>
    <xf numFmtId="164" fontId="0" fillId="0" borderId="5" xfId="0" applyNumberFormat="1" applyBorder="1"/>
    <xf numFmtId="0" fontId="0" fillId="0" borderId="0" xfId="0" applyAlignment="1">
      <alignment horizontal="center"/>
    </xf>
    <xf numFmtId="164" fontId="2" fillId="2" borderId="0" xfId="0" applyNumberFormat="1" applyFont="1" applyFill="1" applyBorder="1"/>
    <xf numFmtId="0" fontId="9" fillId="0" borderId="0" xfId="0" applyFont="1" applyAlignment="1">
      <alignment horizontal="left"/>
    </xf>
    <xf numFmtId="0" fontId="0" fillId="0" borderId="0" xfId="0" applyFont="1"/>
    <xf numFmtId="0" fontId="4" fillId="0" borderId="0" xfId="0" applyFont="1" applyAlignment="1">
      <alignment horizontal="left"/>
    </xf>
    <xf numFmtId="0" fontId="0" fillId="2" borderId="2" xfId="0" applyFont="1" applyFill="1" applyBorder="1"/>
    <xf numFmtId="0" fontId="0" fillId="2" borderId="3" xfId="0" applyFont="1" applyFill="1" applyBorder="1"/>
    <xf numFmtId="0" fontId="0" fillId="0" borderId="0" xfId="0" applyFont="1" applyFill="1" applyAlignment="1">
      <alignment horizontal="left"/>
    </xf>
    <xf numFmtId="0" fontId="0" fillId="0" borderId="5" xfId="0" applyFont="1" applyFill="1" applyBorder="1" applyAlignment="1">
      <alignment horizontal="right"/>
    </xf>
    <xf numFmtId="0" fontId="0" fillId="2" borderId="0" xfId="0" applyFont="1" applyFill="1" applyBorder="1" applyAlignment="1">
      <alignment horizontal="left"/>
    </xf>
    <xf numFmtId="0" fontId="0" fillId="0" borderId="0" xfId="0" applyFont="1" applyAlignment="1">
      <alignment vertical="top" wrapText="1"/>
    </xf>
    <xf numFmtId="0" fontId="8" fillId="0" borderId="0" xfId="0" applyFont="1" applyAlignment="1">
      <alignment horizontal="center"/>
    </xf>
    <xf numFmtId="0" fontId="0" fillId="2" borderId="3" xfId="0" applyFill="1" applyBorder="1"/>
    <xf numFmtId="164" fontId="0" fillId="2" borderId="3" xfId="0" applyNumberFormat="1" applyFill="1" applyBorder="1"/>
    <xf numFmtId="0" fontId="2" fillId="2" borderId="0" xfId="0" applyFont="1" applyFill="1" applyAlignment="1">
      <alignment horizontal="center"/>
    </xf>
    <xf numFmtId="49" fontId="0" fillId="0" borderId="0" xfId="0" applyNumberFormat="1" applyFont="1" applyFill="1" applyAlignment="1">
      <alignment horizontal="center"/>
    </xf>
    <xf numFmtId="49" fontId="0" fillId="0" borderId="0" xfId="0" applyNumberFormat="1" applyFont="1" applyAlignment="1">
      <alignment horizontal="center"/>
    </xf>
    <xf numFmtId="0" fontId="0" fillId="0" borderId="0" xfId="0" applyAlignment="1">
      <alignment horizontal="left"/>
    </xf>
    <xf numFmtId="0" fontId="5" fillId="0" borderId="0" xfId="0" applyFont="1" applyAlignment="1">
      <alignment horizontal="left"/>
    </xf>
    <xf numFmtId="0" fontId="3" fillId="0" borderId="0" xfId="0" applyFont="1" applyAlignment="1">
      <alignment horizontal="left"/>
    </xf>
    <xf numFmtId="44" fontId="2" fillId="0" borderId="0" xfId="1" applyFont="1" applyFill="1"/>
    <xf numFmtId="0" fontId="2" fillId="0" borderId="0" xfId="0" applyFont="1" applyFill="1" applyBorder="1" applyAlignment="1">
      <alignment horizontal="left"/>
    </xf>
    <xf numFmtId="0" fontId="0" fillId="0" borderId="0" xfId="0" applyFont="1" applyFill="1" applyBorder="1" applyAlignment="1">
      <alignment horizontal="left"/>
    </xf>
    <xf numFmtId="164" fontId="2" fillId="0" borderId="0" xfId="0" applyNumberFormat="1" applyFont="1" applyFill="1" applyBorder="1"/>
    <xf numFmtId="0" fontId="0" fillId="0" borderId="0" xfId="0" applyFont="1" applyAlignment="1">
      <alignment horizontal="center"/>
    </xf>
    <xf numFmtId="164" fontId="0" fillId="0" borderId="0" xfId="0" applyNumberFormat="1" applyFont="1" applyFill="1" applyBorder="1"/>
    <xf numFmtId="0" fontId="0" fillId="0" borderId="0" xfId="0" applyBorder="1"/>
    <xf numFmtId="164" fontId="2" fillId="0" borderId="0" xfId="0" applyNumberFormat="1" applyFont="1" applyBorder="1"/>
    <xf numFmtId="0" fontId="2" fillId="0" borderId="0" xfId="0" applyFont="1"/>
    <xf numFmtId="164" fontId="0" fillId="0" borderId="0" xfId="0" applyNumberFormat="1" applyBorder="1"/>
    <xf numFmtId="164" fontId="0" fillId="0" borderId="0" xfId="0" applyNumberFormat="1" applyFill="1" applyBorder="1"/>
    <xf numFmtId="0" fontId="0" fillId="0" borderId="0" xfId="0" applyFont="1" applyBorder="1"/>
    <xf numFmtId="0" fontId="0" fillId="5" borderId="0" xfId="0" applyFont="1" applyFill="1" applyBorder="1"/>
    <xf numFmtId="164" fontId="0" fillId="5" borderId="0" xfId="0" applyNumberFormat="1" applyFill="1" applyBorder="1"/>
    <xf numFmtId="164" fontId="2" fillId="5" borderId="0" xfId="0" applyNumberFormat="1" applyFont="1" applyFill="1" applyBorder="1"/>
    <xf numFmtId="0" fontId="2" fillId="0" borderId="0" xfId="0" applyFont="1" applyFill="1" applyBorder="1" applyAlignment="1">
      <alignment horizontal="right"/>
    </xf>
    <xf numFmtId="0" fontId="0" fillId="0" borderId="0" xfId="0" applyFont="1" applyFill="1" applyBorder="1"/>
    <xf numFmtId="0" fontId="0" fillId="0" borderId="0" xfId="0"/>
    <xf numFmtId="0" fontId="2" fillId="2" borderId="2" xfId="0" applyFont="1" applyFill="1" applyBorder="1"/>
    <xf numFmtId="0" fontId="0" fillId="0" borderId="3" xfId="0" applyBorder="1"/>
    <xf numFmtId="164" fontId="0" fillId="0" borderId="3" xfId="0" applyNumberFormat="1" applyBorder="1"/>
    <xf numFmtId="14" fontId="0" fillId="0" borderId="0" xfId="0" applyNumberFormat="1" applyAlignment="1">
      <alignment horizontal="right"/>
    </xf>
    <xf numFmtId="0" fontId="0" fillId="0" borderId="0" xfId="0" applyAlignment="1">
      <alignment horizontal="right"/>
    </xf>
    <xf numFmtId="0" fontId="0" fillId="0" borderId="3" xfId="0" applyBorder="1" applyAlignment="1">
      <alignment wrapText="1"/>
    </xf>
    <xf numFmtId="0" fontId="2" fillId="2" borderId="3" xfId="0" applyFont="1" applyFill="1" applyBorder="1"/>
    <xf numFmtId="0" fontId="0" fillId="0" borderId="3" xfId="0" applyFill="1" applyBorder="1"/>
    <xf numFmtId="0" fontId="2" fillId="2" borderId="3" xfId="0" applyFont="1" applyFill="1" applyBorder="1" applyAlignment="1">
      <alignment horizontal="center"/>
    </xf>
    <xf numFmtId="0" fontId="2" fillId="2" borderId="3" xfId="0" applyFont="1" applyFill="1" applyBorder="1" applyAlignment="1">
      <alignment wrapText="1"/>
    </xf>
    <xf numFmtId="164" fontId="2" fillId="2" borderId="3" xfId="0" applyNumberFormat="1" applyFont="1" applyFill="1" applyBorder="1"/>
    <xf numFmtId="0" fontId="2" fillId="0" borderId="5" xfId="0" applyFont="1" applyFill="1"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0" xfId="0" applyFont="1"/>
    <xf numFmtId="0" fontId="0" fillId="0" borderId="0" xfId="0" applyFont="1" applyAlignment="1">
      <alignment horizontal="left"/>
    </xf>
    <xf numFmtId="0" fontId="0" fillId="2" borderId="2" xfId="0" applyFont="1" applyFill="1" applyBorder="1"/>
    <xf numFmtId="0" fontId="0" fillId="2" borderId="3" xfId="0" applyFont="1" applyFill="1" applyBorder="1"/>
    <xf numFmtId="0" fontId="0" fillId="2" borderId="3" xfId="0" applyFont="1" applyFill="1" applyBorder="1" applyAlignment="1">
      <alignment wrapText="1"/>
    </xf>
    <xf numFmtId="164" fontId="0" fillId="0" borderId="3" xfId="0" applyNumberFormat="1" applyFill="1" applyBorder="1"/>
    <xf numFmtId="164" fontId="2" fillId="0" borderId="3" xfId="0" applyNumberFormat="1" applyFont="1" applyFill="1" applyBorder="1"/>
    <xf numFmtId="0" fontId="0" fillId="0" borderId="3" xfId="0" applyFill="1" applyBorder="1" applyAlignment="1">
      <alignment wrapText="1"/>
    </xf>
    <xf numFmtId="0" fontId="0" fillId="0" borderId="3" xfId="0" applyFont="1" applyFill="1" applyBorder="1" applyAlignment="1">
      <alignment horizontal="center"/>
    </xf>
    <xf numFmtId="0" fontId="0" fillId="0" borderId="3" xfId="0" applyFont="1" applyBorder="1" applyAlignment="1">
      <alignment horizontal="center"/>
    </xf>
    <xf numFmtId="0" fontId="0" fillId="0" borderId="3" xfId="0" applyFill="1" applyBorder="1" applyAlignment="1">
      <alignment horizontal="center"/>
    </xf>
    <xf numFmtId="0" fontId="0" fillId="2" borderId="3" xfId="0" applyFill="1" applyBorder="1" applyAlignment="1">
      <alignment horizontal="center"/>
    </xf>
    <xf numFmtId="164" fontId="0" fillId="2" borderId="3" xfId="0" applyNumberFormat="1" applyFill="1" applyBorder="1"/>
    <xf numFmtId="0" fontId="6" fillId="0" borderId="0" xfId="0" applyFont="1" applyAlignment="1">
      <alignment horizontal="center"/>
    </xf>
    <xf numFmtId="49" fontId="2" fillId="2" borderId="0" xfId="0" applyNumberFormat="1" applyFont="1" applyFill="1" applyBorder="1" applyAlignment="1">
      <alignment horizontal="center"/>
    </xf>
    <xf numFmtId="49" fontId="2" fillId="2" borderId="0" xfId="0" applyNumberFormat="1" applyFont="1" applyFill="1" applyAlignment="1">
      <alignment horizontal="center"/>
    </xf>
    <xf numFmtId="49" fontId="0" fillId="0" borderId="0" xfId="0" applyNumberFormat="1" applyFont="1" applyFill="1" applyBorder="1" applyAlignment="1">
      <alignment horizontal="center"/>
    </xf>
    <xf numFmtId="0" fontId="0" fillId="0" borderId="0" xfId="0" applyAlignment="1">
      <alignment horizontal="left"/>
    </xf>
    <xf numFmtId="0" fontId="0" fillId="0" borderId="0" xfId="0" applyFont="1" applyAlignment="1">
      <alignment horizontal="center"/>
    </xf>
    <xf numFmtId="49" fontId="0" fillId="2" borderId="0" xfId="0" applyNumberFormat="1" applyFont="1" applyFill="1" applyBorder="1" applyAlignment="1">
      <alignment horizontal="center"/>
    </xf>
    <xf numFmtId="49" fontId="0" fillId="5" borderId="0" xfId="0" applyNumberFormat="1" applyFont="1" applyFill="1" applyBorder="1" applyAlignment="1">
      <alignment horizontal="center"/>
    </xf>
    <xf numFmtId="0" fontId="0" fillId="0" borderId="0" xfId="0" applyBorder="1" applyAlignment="1">
      <alignment horizontal="center"/>
    </xf>
    <xf numFmtId="0" fontId="0" fillId="5" borderId="0" xfId="0" applyFill="1" applyBorder="1" applyAlignment="1">
      <alignment horizontal="center"/>
    </xf>
    <xf numFmtId="0" fontId="0" fillId="0" borderId="0" xfId="0" applyFill="1" applyBorder="1" applyAlignment="1">
      <alignment horizontal="center"/>
    </xf>
    <xf numFmtId="0" fontId="0" fillId="0" borderId="0" xfId="0" applyFill="1" applyBorder="1"/>
    <xf numFmtId="0" fontId="2" fillId="0" borderId="0" xfId="0" applyFont="1" applyFill="1" applyBorder="1" applyAlignment="1">
      <alignment horizontal="right"/>
    </xf>
    <xf numFmtId="0" fontId="0" fillId="0" borderId="0" xfId="0" applyAlignment="1"/>
    <xf numFmtId="0" fontId="4" fillId="0" borderId="0" xfId="0" applyFont="1" applyAlignment="1">
      <alignment horizontal="center"/>
    </xf>
    <xf numFmtId="0" fontId="2" fillId="6" borderId="0" xfId="0" applyFont="1" applyFill="1" applyAlignment="1">
      <alignment horizontal="center"/>
    </xf>
    <xf numFmtId="0" fontId="2" fillId="0" borderId="3" xfId="0" applyFont="1" applyFill="1" applyBorder="1"/>
    <xf numFmtId="0" fontId="2" fillId="0" borderId="9" xfId="0" applyFont="1" applyFill="1" applyBorder="1" applyAlignment="1">
      <alignment horizontal="left"/>
    </xf>
    <xf numFmtId="0" fontId="0" fillId="4" borderId="9" xfId="0" applyFill="1" applyBorder="1" applyAlignment="1">
      <alignment horizontal="center" wrapText="1"/>
    </xf>
    <xf numFmtId="0" fontId="2" fillId="0" borderId="9" xfId="0" applyFont="1" applyFill="1" applyBorder="1" applyAlignment="1">
      <alignment horizontal="center" wrapText="1"/>
    </xf>
    <xf numFmtId="164" fontId="2" fillId="0" borderId="9" xfId="0" applyNumberFormat="1" applyFont="1" applyFill="1" applyBorder="1" applyAlignment="1">
      <alignment horizontal="center"/>
    </xf>
    <xf numFmtId="164" fontId="0" fillId="0" borderId="9" xfId="0" applyNumberFormat="1" applyFont="1" applyFill="1" applyBorder="1"/>
    <xf numFmtId="164" fontId="2" fillId="0" borderId="9" xfId="0" applyNumberFormat="1" applyFont="1" applyBorder="1"/>
    <xf numFmtId="0" fontId="2" fillId="0" borderId="3" xfId="0" applyFont="1" applyFill="1" applyBorder="1" applyAlignment="1">
      <alignment wrapText="1"/>
    </xf>
    <xf numFmtId="0" fontId="2" fillId="2" borderId="2" xfId="0" applyFont="1" applyFill="1" applyBorder="1" applyAlignment="1">
      <alignment horizontal="center"/>
    </xf>
    <xf numFmtId="0" fontId="2" fillId="0" borderId="3"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center" vertical="top" wrapText="1"/>
    </xf>
    <xf numFmtId="0" fontId="0" fillId="0" borderId="9" xfId="0" applyFont="1" applyFill="1" applyBorder="1" applyAlignment="1">
      <alignment horizontal="center"/>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left" vertical="center"/>
    </xf>
    <xf numFmtId="0" fontId="0" fillId="0" borderId="9" xfId="0" applyFont="1" applyFill="1" applyBorder="1" applyAlignment="1">
      <alignment horizontal="center" vertical="top"/>
    </xf>
    <xf numFmtId="0" fontId="0" fillId="0" borderId="9" xfId="0" applyFont="1" applyFill="1" applyBorder="1" applyAlignment="1">
      <alignment vertical="top" wrapText="1"/>
    </xf>
    <xf numFmtId="0" fontId="0" fillId="0" borderId="9" xfId="0" applyFont="1" applyFill="1" applyBorder="1" applyAlignment="1">
      <alignment vertical="top"/>
    </xf>
    <xf numFmtId="0" fontId="0" fillId="2" borderId="3" xfId="0" applyFont="1" applyFill="1" applyBorder="1" applyAlignment="1">
      <alignment horizontal="center"/>
    </xf>
    <xf numFmtId="49" fontId="2" fillId="2" borderId="1" xfId="0" applyNumberFormat="1" applyFont="1" applyFill="1" applyBorder="1" applyAlignment="1">
      <alignment horizontal="center"/>
    </xf>
    <xf numFmtId="165" fontId="2" fillId="0" borderId="9" xfId="0" applyNumberFormat="1" applyFont="1" applyBorder="1"/>
    <xf numFmtId="0" fontId="0" fillId="2" borderId="2" xfId="0" applyFont="1" applyFill="1" applyBorder="1" applyAlignment="1">
      <alignment horizontal="center"/>
    </xf>
    <xf numFmtId="0" fontId="0" fillId="0" borderId="5" xfId="0" applyFont="1" applyFill="1" applyBorder="1" applyAlignment="1">
      <alignment horizontal="center"/>
    </xf>
    <xf numFmtId="0" fontId="0" fillId="0" borderId="0" xfId="0" applyFont="1" applyFill="1" applyAlignment="1">
      <alignment horizontal="center"/>
    </xf>
    <xf numFmtId="0" fontId="0" fillId="0" borderId="5" xfId="0" applyFont="1" applyBorder="1" applyAlignment="1">
      <alignment horizontal="center"/>
    </xf>
    <xf numFmtId="0" fontId="0" fillId="0" borderId="0" xfId="0" applyFont="1" applyAlignment="1">
      <alignment horizontal="center" vertical="top" wrapText="1"/>
    </xf>
    <xf numFmtId="0" fontId="2" fillId="0" borderId="3" xfId="0" applyFont="1" applyFill="1" applyBorder="1" applyAlignment="1">
      <alignment horizontal="right"/>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2" fillId="0" borderId="0" xfId="0" applyFont="1" applyFill="1" applyBorder="1" applyAlignment="1">
      <alignment horizontal="center"/>
    </xf>
    <xf numFmtId="0" fontId="5" fillId="0" borderId="0" xfId="0" applyFont="1" applyAlignment="1">
      <alignment horizontal="left"/>
    </xf>
    <xf numFmtId="0" fontId="3" fillId="0" borderId="0" xfId="0" applyFont="1" applyAlignment="1">
      <alignment horizontal="left"/>
    </xf>
    <xf numFmtId="0" fontId="2" fillId="2" borderId="0" xfId="0" applyFont="1" applyFill="1" applyAlignment="1">
      <alignment horizontal="left"/>
    </xf>
    <xf numFmtId="0" fontId="3" fillId="0" borderId="0" xfId="0" applyFont="1" applyAlignment="1"/>
    <xf numFmtId="49" fontId="4" fillId="0" borderId="0" xfId="0" applyNumberFormat="1" applyFont="1" applyAlignment="1">
      <alignment horizontal="center"/>
    </xf>
    <xf numFmtId="49" fontId="0" fillId="2" borderId="1" xfId="0" applyNumberFormat="1" applyFont="1" applyFill="1" applyBorder="1" applyAlignment="1">
      <alignment horizontal="center"/>
    </xf>
    <xf numFmtId="49" fontId="0" fillId="0" borderId="9" xfId="0" applyNumberFormat="1" applyFont="1" applyFill="1" applyBorder="1" applyAlignment="1">
      <alignment horizontal="center" vertical="top"/>
    </xf>
    <xf numFmtId="49"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xf>
    <xf numFmtId="49" fontId="0" fillId="0" borderId="5" xfId="0" applyNumberFormat="1" applyFont="1" applyFill="1" applyBorder="1" applyAlignment="1">
      <alignment horizontal="center"/>
    </xf>
    <xf numFmtId="49" fontId="0" fillId="0" borderId="5" xfId="0" applyNumberFormat="1" applyFont="1" applyBorder="1" applyAlignment="1">
      <alignment horizontal="center"/>
    </xf>
    <xf numFmtId="49" fontId="0" fillId="0" borderId="0" xfId="0" applyNumberFormat="1" applyFont="1" applyAlignment="1">
      <alignment horizontal="left"/>
    </xf>
    <xf numFmtId="49" fontId="0" fillId="0" borderId="0" xfId="0" applyNumberFormat="1" applyFont="1" applyAlignment="1">
      <alignment horizontal="center" vertical="top" wrapText="1"/>
    </xf>
    <xf numFmtId="0" fontId="2" fillId="2" borderId="8" xfId="0" applyFont="1" applyFill="1" applyBorder="1" applyAlignment="1">
      <alignment horizontal="center"/>
    </xf>
    <xf numFmtId="0" fontId="2" fillId="2" borderId="3" xfId="0" applyFont="1" applyFill="1" applyBorder="1" applyAlignment="1"/>
    <xf numFmtId="0" fontId="0" fillId="0" borderId="0" xfId="0" applyFont="1" applyBorder="1" applyAlignment="1">
      <alignment horizontal="right"/>
    </xf>
    <xf numFmtId="0" fontId="2" fillId="5" borderId="0" xfId="0" applyFont="1" applyFill="1" applyBorder="1" applyAlignment="1">
      <alignment horizontal="right"/>
    </xf>
    <xf numFmtId="0" fontId="0" fillId="5" borderId="0" xfId="0" applyFill="1" applyBorder="1"/>
    <xf numFmtId="49" fontId="0" fillId="3" borderId="0" xfId="0" applyNumberFormat="1" applyFont="1" applyFill="1" applyBorder="1" applyAlignment="1">
      <alignment horizontal="center"/>
    </xf>
    <xf numFmtId="0" fontId="0" fillId="3" borderId="0" xfId="0" applyFill="1" applyBorder="1" applyAlignment="1">
      <alignment horizontal="center"/>
    </xf>
    <xf numFmtId="0" fontId="2" fillId="3" borderId="0" xfId="0" applyFont="1" applyFill="1" applyBorder="1" applyAlignment="1">
      <alignment horizontal="right"/>
    </xf>
    <xf numFmtId="0" fontId="0" fillId="3" borderId="0" xfId="0" applyFill="1" applyBorder="1"/>
    <xf numFmtId="0" fontId="0" fillId="3" borderId="0" xfId="0" applyFont="1" applyFill="1" applyBorder="1"/>
    <xf numFmtId="164" fontId="0" fillId="3" borderId="0" xfId="0" applyNumberFormat="1" applyFill="1" applyBorder="1"/>
    <xf numFmtId="164" fontId="2" fillId="3" borderId="0" xfId="0" applyNumberFormat="1" applyFont="1" applyFill="1" applyBorder="1"/>
    <xf numFmtId="49" fontId="0" fillId="7" borderId="0" xfId="0" applyNumberFormat="1" applyFont="1" applyFill="1" applyBorder="1" applyAlignment="1">
      <alignment horizontal="center"/>
    </xf>
    <xf numFmtId="0" fontId="0" fillId="7" borderId="0" xfId="0" applyFill="1" applyBorder="1" applyAlignment="1">
      <alignment horizontal="center"/>
    </xf>
    <xf numFmtId="0" fontId="2" fillId="7" borderId="0" xfId="0" applyFont="1" applyFill="1" applyBorder="1" applyAlignment="1">
      <alignment horizontal="right"/>
    </xf>
    <xf numFmtId="0" fontId="0" fillId="7" borderId="0" xfId="0" applyFill="1" applyBorder="1"/>
    <xf numFmtId="0" fontId="0" fillId="7" borderId="0" xfId="0" applyFont="1" applyFill="1" applyBorder="1"/>
    <xf numFmtId="164" fontId="0" fillId="7" borderId="0" xfId="0" applyNumberFormat="1" applyFill="1" applyBorder="1"/>
    <xf numFmtId="164" fontId="2" fillId="7" borderId="0" xfId="0" applyNumberFormat="1" applyFont="1" applyFill="1" applyBorder="1"/>
    <xf numFmtId="44" fontId="0" fillId="8" borderId="0" xfId="1" applyFont="1" applyFill="1"/>
    <xf numFmtId="0" fontId="0" fillId="0" borderId="0" xfId="0" applyFont="1" applyFill="1" applyBorder="1" applyAlignment="1">
      <alignment horizontal="right"/>
    </xf>
    <xf numFmtId="0" fontId="0" fillId="0" borderId="0" xfId="0" applyBorder="1" applyAlignment="1">
      <alignment horizontal="left"/>
    </xf>
    <xf numFmtId="0" fontId="2" fillId="0" borderId="0" xfId="0" applyFont="1" applyBorder="1" applyAlignment="1">
      <alignment horizontal="left"/>
    </xf>
    <xf numFmtId="164" fontId="2" fillId="0" borderId="0" xfId="0" applyNumberFormat="1" applyFont="1" applyBorder="1" applyAlignment="1">
      <alignment horizontal="left"/>
    </xf>
    <xf numFmtId="49" fontId="5" fillId="0" borderId="0" xfId="0" applyNumberFormat="1" applyFont="1" applyBorder="1" applyAlignment="1">
      <alignment horizontal="left"/>
    </xf>
    <xf numFmtId="49" fontId="0" fillId="6" borderId="5" xfId="0" applyNumberFormat="1" applyFont="1" applyFill="1" applyBorder="1" applyAlignment="1">
      <alignment horizontal="center"/>
    </xf>
    <xf numFmtId="0" fontId="0" fillId="6" borderId="6" xfId="0" applyFont="1" applyFill="1" applyBorder="1" applyAlignment="1">
      <alignment horizontal="center"/>
    </xf>
    <xf numFmtId="0" fontId="2" fillId="6" borderId="6" xfId="0" applyFont="1" applyFill="1" applyBorder="1" applyAlignment="1">
      <alignment horizontal="center"/>
    </xf>
    <xf numFmtId="0" fontId="2" fillId="6" borderId="6" xfId="0" applyFont="1" applyFill="1" applyBorder="1"/>
    <xf numFmtId="0" fontId="2" fillId="6" borderId="6" xfId="0" applyFont="1" applyFill="1" applyBorder="1" applyAlignment="1">
      <alignment horizontal="right"/>
    </xf>
    <xf numFmtId="0" fontId="0" fillId="6" borderId="6" xfId="0" applyFont="1" applyFill="1" applyBorder="1"/>
    <xf numFmtId="164" fontId="2" fillId="6" borderId="10" xfId="0" applyNumberFormat="1" applyFont="1" applyFill="1" applyBorder="1"/>
    <xf numFmtId="0" fontId="0" fillId="6" borderId="5" xfId="0" applyFill="1" applyBorder="1" applyAlignment="1">
      <alignment horizontal="center"/>
    </xf>
    <xf numFmtId="0" fontId="2" fillId="6" borderId="5" xfId="0" applyFont="1" applyFill="1" applyBorder="1" applyAlignment="1">
      <alignment horizontal="center"/>
    </xf>
    <xf numFmtId="0" fontId="0" fillId="6" borderId="5" xfId="0" applyFill="1" applyBorder="1"/>
    <xf numFmtId="0" fontId="2" fillId="6" borderId="5" xfId="0" applyFont="1" applyFill="1" applyBorder="1" applyAlignment="1">
      <alignment horizontal="right"/>
    </xf>
    <xf numFmtId="0" fontId="2" fillId="6" borderId="5" xfId="0" applyNumberFormat="1" applyFont="1" applyFill="1" applyBorder="1" applyAlignment="1">
      <alignment horizontal="center"/>
    </xf>
    <xf numFmtId="164" fontId="2" fillId="6" borderId="5" xfId="0" applyNumberFormat="1" applyFont="1" applyFill="1" applyBorder="1"/>
    <xf numFmtId="0" fontId="2" fillId="6" borderId="6" xfId="0" applyFont="1" applyFill="1" applyBorder="1" applyAlignment="1">
      <alignment horizontal="right"/>
    </xf>
    <xf numFmtId="164" fontId="0" fillId="6" borderId="6" xfId="0" applyNumberFormat="1" applyFill="1" applyBorder="1"/>
    <xf numFmtId="0" fontId="0" fillId="6" borderId="6" xfId="0" applyFill="1" applyBorder="1" applyAlignment="1">
      <alignment horizontal="center"/>
    </xf>
    <xf numFmtId="164" fontId="2" fillId="6" borderId="6" xfId="0" applyNumberFormat="1" applyFont="1" applyFill="1" applyBorder="1"/>
    <xf numFmtId="0" fontId="2" fillId="6" borderId="5" xfId="0" applyFont="1" applyFill="1" applyBorder="1" applyAlignment="1">
      <alignment horizontal="right"/>
    </xf>
    <xf numFmtId="0" fontId="0" fillId="6" borderId="5" xfId="0" applyFont="1" applyFill="1" applyBorder="1"/>
    <xf numFmtId="164" fontId="0" fillId="6" borderId="5" xfId="0" applyNumberFormat="1" applyFill="1" applyBorder="1"/>
    <xf numFmtId="49" fontId="3" fillId="0" borderId="0" xfId="0" applyNumberFormat="1" applyFont="1" applyAlignment="1">
      <alignment horizontal="left"/>
    </xf>
    <xf numFmtId="0" fontId="7" fillId="0" borderId="0" xfId="0" applyFont="1" applyAlignment="1">
      <alignment horizontal="center"/>
    </xf>
    <xf numFmtId="0" fontId="2" fillId="3" borderId="0" xfId="0" applyFont="1" applyFill="1" applyBorder="1" applyAlignment="1">
      <alignment horizontal="center"/>
    </xf>
    <xf numFmtId="44" fontId="2" fillId="8" borderId="0" xfId="1" applyFont="1" applyFill="1"/>
    <xf numFmtId="49" fontId="0" fillId="0" borderId="0" xfId="0" applyNumberFormat="1" applyFont="1" applyFill="1" applyAlignment="1">
      <alignment horizontal="left"/>
    </xf>
    <xf numFmtId="0" fontId="0" fillId="0" borderId="0" xfId="0" applyFont="1" applyFill="1" applyAlignment="1">
      <alignment horizontal="center" vertical="top"/>
    </xf>
    <xf numFmtId="164" fontId="0" fillId="0" borderId="0" xfId="0" applyNumberFormat="1" applyFont="1" applyFill="1" applyBorder="1" applyAlignment="1">
      <alignment horizontal="right"/>
    </xf>
    <xf numFmtId="164" fontId="2" fillId="9" borderId="0" xfId="0" applyNumberFormat="1" applyFont="1" applyFill="1" applyBorder="1"/>
    <xf numFmtId="0" fontId="2" fillId="9" borderId="0" xfId="0" applyFont="1" applyFill="1" applyBorder="1" applyAlignment="1">
      <alignment horizontal="right"/>
    </xf>
    <xf numFmtId="164" fontId="0" fillId="9" borderId="0" xfId="0" applyNumberFormat="1" applyFont="1" applyFill="1" applyBorder="1"/>
    <xf numFmtId="0" fontId="2" fillId="6" borderId="0" xfId="0" applyFont="1" applyFill="1" applyBorder="1" applyAlignment="1">
      <alignment horizontal="left"/>
    </xf>
    <xf numFmtId="0" fontId="2" fillId="10" borderId="0" xfId="0" applyFont="1" applyFill="1" applyBorder="1" applyAlignment="1">
      <alignment horizontal="left"/>
    </xf>
    <xf numFmtId="164" fontId="0" fillId="10" borderId="0" xfId="0" applyNumberFormat="1" applyFill="1" applyBorder="1"/>
    <xf numFmtId="0" fontId="0" fillId="10" borderId="0" xfId="0" applyFont="1" applyFill="1" applyBorder="1" applyAlignment="1">
      <alignment horizontal="right"/>
    </xf>
    <xf numFmtId="0" fontId="2" fillId="11" borderId="0" xfId="0" applyFont="1" applyFill="1" applyBorder="1" applyAlignment="1">
      <alignment horizontal="left"/>
    </xf>
    <xf numFmtId="0" fontId="2" fillId="11" borderId="0" xfId="0" applyFont="1" applyFill="1" applyBorder="1" applyAlignment="1"/>
    <xf numFmtId="0" fontId="0" fillId="0" borderId="0" xfId="0" applyFont="1" applyFill="1" applyAlignment="1">
      <alignment vertical="top" wrapText="1"/>
    </xf>
    <xf numFmtId="164" fontId="2" fillId="0" borderId="0" xfId="0" applyNumberFormat="1" applyFont="1" applyFill="1" applyBorder="1" applyAlignment="1">
      <alignment horizontal="right"/>
    </xf>
    <xf numFmtId="0" fontId="0" fillId="6" borderId="0" xfId="0" applyFont="1" applyFill="1" applyAlignment="1">
      <alignment horizontal="center"/>
    </xf>
    <xf numFmtId="0" fontId="2" fillId="6" borderId="0" xfId="0" applyFont="1" applyFill="1" applyAlignment="1">
      <alignment horizontal="left"/>
    </xf>
    <xf numFmtId="0" fontId="0" fillId="6" borderId="0" xfId="0" applyFont="1" applyFill="1" applyAlignment="1">
      <alignment horizontal="left"/>
    </xf>
    <xf numFmtId="44" fontId="2" fillId="6" borderId="0" xfId="1" applyFont="1" applyFill="1"/>
    <xf numFmtId="0" fontId="2" fillId="6" borderId="0" xfId="0" applyFont="1" applyFill="1"/>
    <xf numFmtId="0" fontId="0" fillId="6" borderId="0" xfId="0" applyFont="1" applyFill="1"/>
    <xf numFmtId="164" fontId="2" fillId="6" borderId="3" xfId="0" applyNumberFormat="1" applyFont="1" applyFill="1" applyBorder="1"/>
    <xf numFmtId="49" fontId="2" fillId="6" borderId="0" xfId="0" applyNumberFormat="1" applyFont="1" applyFill="1" applyAlignment="1">
      <alignment horizontal="left"/>
    </xf>
    <xf numFmtId="0" fontId="0" fillId="6" borderId="0" xfId="0" applyFont="1" applyFill="1" applyBorder="1" applyAlignment="1">
      <alignment horizontal="right"/>
    </xf>
    <xf numFmtId="0" fontId="14" fillId="0" borderId="0" xfId="0" applyFont="1" applyAlignment="1">
      <alignment horizontal="right"/>
    </xf>
    <xf numFmtId="0" fontId="2" fillId="0" borderId="0" xfId="0" applyFont="1" applyBorder="1" applyAlignment="1">
      <alignment horizontal="center"/>
    </xf>
    <xf numFmtId="0" fontId="2" fillId="5" borderId="0" xfId="0" applyFont="1" applyFill="1" applyBorder="1" applyAlignment="1">
      <alignment horizontal="center"/>
    </xf>
    <xf numFmtId="0" fontId="2" fillId="7" borderId="0" xfId="0" applyFont="1" applyFill="1" applyBorder="1" applyAlignment="1">
      <alignment horizontal="center"/>
    </xf>
    <xf numFmtId="164" fontId="2" fillId="6" borderId="0" xfId="0" applyNumberFormat="1" applyFont="1" applyFill="1" applyBorder="1"/>
    <xf numFmtId="0" fontId="2" fillId="2" borderId="4" xfId="0" applyFont="1" applyFill="1" applyBorder="1" applyAlignment="1">
      <alignment horizontal="center"/>
    </xf>
    <xf numFmtId="0" fontId="14" fillId="0" borderId="0" xfId="0" applyFont="1" applyAlignment="1">
      <alignment horizontal="left"/>
    </xf>
    <xf numFmtId="168" fontId="6" fillId="0" borderId="0" xfId="0" applyNumberFormat="1" applyFont="1" applyAlignment="1">
      <alignment horizontal="center"/>
    </xf>
    <xf numFmtId="0" fontId="4" fillId="0" borderId="0" xfId="0" applyFont="1" applyAlignment="1">
      <alignment horizontal="right"/>
    </xf>
    <xf numFmtId="9" fontId="6" fillId="0" borderId="0" xfId="0" applyNumberFormat="1" applyFont="1" applyFill="1" applyBorder="1" applyAlignment="1">
      <alignment horizontal="center"/>
    </xf>
    <xf numFmtId="0" fontId="6" fillId="0" borderId="0" xfId="0" applyFont="1" applyAlignment="1"/>
    <xf numFmtId="9" fontId="6" fillId="0" borderId="0" xfId="0" applyNumberFormat="1" applyFont="1" applyAlignment="1">
      <alignment horizontal="center"/>
    </xf>
    <xf numFmtId="1" fontId="6" fillId="0" borderId="0" xfId="0" applyNumberFormat="1" applyFont="1" applyAlignment="1">
      <alignment horizontal="center"/>
    </xf>
    <xf numFmtId="0" fontId="7" fillId="2" borderId="0" xfId="0" applyFont="1" applyFill="1" applyAlignment="1">
      <alignment horizontal="center"/>
    </xf>
    <xf numFmtId="0" fontId="7" fillId="9" borderId="0" xfId="0" applyFont="1" applyFill="1" applyAlignment="1">
      <alignment horizontal="center"/>
    </xf>
    <xf numFmtId="164" fontId="2" fillId="0" borderId="0" xfId="0" applyNumberFormat="1" applyFont="1" applyAlignment="1">
      <alignment horizontal="left"/>
    </xf>
    <xf numFmtId="164" fontId="0" fillId="12" borderId="9" xfId="0" applyNumberFormat="1" applyFont="1" applyFill="1" applyBorder="1"/>
    <xf numFmtId="0" fontId="2" fillId="9" borderId="0" xfId="0" applyFont="1" applyFill="1" applyAlignment="1">
      <alignment horizontal="center"/>
    </xf>
    <xf numFmtId="0" fontId="14" fillId="9" borderId="0" xfId="0" applyFont="1" applyFill="1" applyAlignment="1">
      <alignment horizontal="right"/>
    </xf>
    <xf numFmtId="9" fontId="6" fillId="9" borderId="0" xfId="0" applyNumberFormat="1" applyFont="1" applyFill="1" applyBorder="1" applyAlignment="1">
      <alignment horizontal="center"/>
    </xf>
    <xf numFmtId="0" fontId="7" fillId="9" borderId="0" xfId="0" applyFont="1" applyFill="1" applyAlignment="1"/>
    <xf numFmtId="0" fontId="6" fillId="2" borderId="0" xfId="0" applyFont="1" applyFill="1" applyAlignment="1">
      <alignment horizontal="left"/>
    </xf>
    <xf numFmtId="0" fontId="7" fillId="2" borderId="0" xfId="0" applyFont="1" applyFill="1" applyAlignment="1">
      <alignment horizontal="left"/>
    </xf>
    <xf numFmtId="49" fontId="0" fillId="0" borderId="0" xfId="0" applyNumberFormat="1" applyFont="1" applyAlignment="1">
      <alignment horizontal="left" vertical="top"/>
    </xf>
    <xf numFmtId="164" fontId="0" fillId="10" borderId="0" xfId="0" applyNumberFormat="1" applyFill="1" applyBorder="1" applyAlignment="1">
      <alignment horizontal="right"/>
    </xf>
    <xf numFmtId="164" fontId="0" fillId="0" borderId="0" xfId="0" applyNumberFormat="1" applyFill="1" applyBorder="1" applyAlignment="1">
      <alignment horizontal="right"/>
    </xf>
    <xf numFmtId="164" fontId="0" fillId="11" borderId="0" xfId="0" applyNumberFormat="1" applyFill="1" applyBorder="1" applyAlignment="1">
      <alignment horizontal="right"/>
    </xf>
    <xf numFmtId="164" fontId="0" fillId="6" borderId="0" xfId="0" applyNumberFormat="1" applyFill="1" applyBorder="1" applyAlignment="1">
      <alignment horizontal="right"/>
    </xf>
    <xf numFmtId="164" fontId="2" fillId="9" borderId="0" xfId="0" applyNumberFormat="1" applyFont="1" applyFill="1" applyBorder="1" applyAlignment="1">
      <alignment horizontal="right"/>
    </xf>
    <xf numFmtId="0" fontId="0" fillId="0" borderId="0" xfId="0" applyFont="1" applyAlignment="1">
      <alignment horizontal="left" vertical="center"/>
    </xf>
    <xf numFmtId="164" fontId="0" fillId="12" borderId="0" xfId="0" applyNumberFormat="1" applyFont="1" applyFill="1" applyBorder="1"/>
    <xf numFmtId="164" fontId="0" fillId="0" borderId="9" xfId="0" applyNumberFormat="1" applyFont="1" applyBorder="1"/>
    <xf numFmtId="0" fontId="0" fillId="6" borderId="0" xfId="0" applyFill="1" applyAlignment="1">
      <alignment horizontal="center"/>
    </xf>
    <xf numFmtId="164" fontId="2" fillId="6" borderId="0" xfId="0" applyNumberFormat="1" applyFont="1" applyFill="1" applyAlignment="1">
      <alignment horizontal="center"/>
    </xf>
    <xf numFmtId="164" fontId="2" fillId="6" borderId="0" xfId="0" applyNumberFormat="1" applyFont="1" applyFill="1" applyAlignment="1">
      <alignment horizontal="left"/>
    </xf>
    <xf numFmtId="0" fontId="7" fillId="5" borderId="0" xfId="0" applyFont="1" applyFill="1" applyBorder="1" applyAlignment="1">
      <alignment horizontal="center"/>
    </xf>
    <xf numFmtId="49" fontId="0" fillId="6" borderId="0" xfId="0" applyNumberFormat="1" applyFont="1" applyFill="1" applyAlignment="1">
      <alignment horizontal="center"/>
    </xf>
    <xf numFmtId="0" fontId="0" fillId="6" borderId="0" xfId="0" applyFill="1"/>
    <xf numFmtId="49" fontId="3" fillId="6" borderId="0" xfId="0" applyNumberFormat="1" applyFont="1" applyFill="1" applyAlignment="1">
      <alignment horizontal="left"/>
    </xf>
    <xf numFmtId="0" fontId="2" fillId="0" borderId="0" xfId="0" applyFont="1" applyFill="1" applyAlignment="1">
      <alignment horizontal="center"/>
    </xf>
    <xf numFmtId="0" fontId="0" fillId="0" borderId="0" xfId="0" applyAlignment="1">
      <alignment horizontal="left"/>
    </xf>
    <xf numFmtId="0" fontId="2" fillId="0" borderId="0" xfId="0" applyFont="1" applyFill="1" applyAlignment="1">
      <alignment horizontal="left" vertical="top" wrapText="1"/>
    </xf>
    <xf numFmtId="0" fontId="2" fillId="0" borderId="0" xfId="0" applyFont="1" applyAlignment="1">
      <alignment horizontal="left"/>
    </xf>
    <xf numFmtId="0" fontId="0" fillId="4" borderId="0" xfId="0" applyFont="1" applyFill="1" applyAlignment="1">
      <alignment horizontal="left"/>
    </xf>
    <xf numFmtId="0" fontId="0" fillId="4" borderId="0" xfId="0" applyFont="1" applyFill="1" applyAlignment="1">
      <alignment horizontal="center"/>
    </xf>
    <xf numFmtId="164" fontId="2" fillId="4" borderId="0" xfId="0" applyNumberFormat="1" applyFont="1" applyFill="1" applyAlignment="1">
      <alignment horizontal="left"/>
    </xf>
    <xf numFmtId="164" fontId="2" fillId="4" borderId="0" xfId="0" applyNumberFormat="1" applyFont="1" applyFill="1" applyBorder="1"/>
    <xf numFmtId="0" fontId="0" fillId="13" borderId="0" xfId="0" applyFont="1" applyFill="1" applyAlignment="1">
      <alignment horizontal="left"/>
    </xf>
    <xf numFmtId="0" fontId="0" fillId="13" borderId="0" xfId="0" applyFont="1" applyFill="1" applyAlignment="1">
      <alignment horizontal="center"/>
    </xf>
    <xf numFmtId="164" fontId="2" fillId="6" borderId="22" xfId="0" applyNumberFormat="1" applyFont="1" applyFill="1" applyBorder="1"/>
    <xf numFmtId="0" fontId="7" fillId="9" borderId="23" xfId="0" applyFont="1" applyFill="1" applyBorder="1" applyAlignment="1">
      <alignment horizontal="center"/>
    </xf>
    <xf numFmtId="0" fontId="6" fillId="5" borderId="24" xfId="0" applyFont="1" applyFill="1" applyBorder="1" applyAlignment="1">
      <alignment horizontal="center" vertical="center" wrapText="1"/>
    </xf>
    <xf numFmtId="166" fontId="0" fillId="4" borderId="9" xfId="0" applyNumberFormat="1" applyFont="1" applyFill="1" applyBorder="1" applyAlignment="1">
      <alignment horizontal="center"/>
    </xf>
    <xf numFmtId="0" fontId="2" fillId="0" borderId="0" xfId="0" applyFont="1" applyAlignment="1"/>
    <xf numFmtId="0" fontId="10" fillId="0" borderId="0" xfId="0" applyFont="1" applyAlignment="1"/>
    <xf numFmtId="169" fontId="7" fillId="0" borderId="0" xfId="0" applyNumberFormat="1" applyFont="1" applyFill="1" applyBorder="1" applyAlignment="1">
      <alignment horizontal="center" vertical="center"/>
    </xf>
    <xf numFmtId="164" fontId="0" fillId="0" borderId="0" xfId="0" applyNumberFormat="1" applyAlignment="1">
      <alignment horizontal="center"/>
    </xf>
    <xf numFmtId="164" fontId="2" fillId="0" borderId="29" xfId="0" applyNumberFormat="1" applyFont="1" applyFill="1" applyBorder="1" applyAlignment="1">
      <alignment horizontal="center"/>
    </xf>
    <xf numFmtId="0" fontId="2" fillId="0" borderId="0" xfId="0" applyNumberFormat="1" applyFont="1" applyFill="1" applyBorder="1"/>
    <xf numFmtId="164" fontId="2" fillId="6" borderId="0" xfId="0" applyNumberFormat="1" applyFont="1" applyFill="1" applyAlignment="1">
      <alignment horizontal="right"/>
    </xf>
    <xf numFmtId="0" fontId="12" fillId="0" borderId="0" xfId="0" applyFont="1" applyAlignment="1">
      <alignment horizontal="right"/>
    </xf>
    <xf numFmtId="0" fontId="12" fillId="6" borderId="0" xfId="0" applyFont="1" applyFill="1" applyAlignment="1">
      <alignment horizontal="right"/>
    </xf>
    <xf numFmtId="0" fontId="12" fillId="13" borderId="0" xfId="0" applyFont="1" applyFill="1" applyAlignment="1">
      <alignment horizontal="right"/>
    </xf>
    <xf numFmtId="0" fontId="12" fillId="0" borderId="0" xfId="0" applyFont="1" applyFill="1" applyAlignment="1">
      <alignment horizontal="right"/>
    </xf>
    <xf numFmtId="0" fontId="12" fillId="4" borderId="0" xfId="0" applyFont="1" applyFill="1" applyAlignment="1">
      <alignment horizontal="right"/>
    </xf>
    <xf numFmtId="164" fontId="0" fillId="11" borderId="0" xfId="0" applyNumberFormat="1" applyFill="1" applyBorder="1"/>
    <xf numFmtId="164" fontId="2" fillId="13" borderId="9" xfId="0" applyNumberFormat="1" applyFont="1" applyFill="1" applyBorder="1"/>
    <xf numFmtId="164" fontId="2" fillId="11" borderId="9" xfId="0" applyNumberFormat="1" applyFont="1" applyFill="1" applyBorder="1"/>
    <xf numFmtId="0" fontId="0" fillId="11" borderId="0" xfId="0" applyFont="1" applyFill="1" applyAlignment="1">
      <alignment horizontal="left"/>
    </xf>
    <xf numFmtId="0" fontId="0" fillId="11" borderId="0" xfId="0" applyFont="1" applyFill="1" applyAlignment="1">
      <alignment horizontal="center"/>
    </xf>
    <xf numFmtId="0" fontId="12" fillId="11" borderId="0" xfId="0" applyFont="1" applyFill="1" applyAlignment="1">
      <alignment horizontal="right"/>
    </xf>
    <xf numFmtId="164" fontId="2" fillId="11" borderId="0" xfId="0" applyNumberFormat="1" applyFont="1" applyFill="1" applyAlignment="1">
      <alignment horizontal="left"/>
    </xf>
    <xf numFmtId="0" fontId="2" fillId="5" borderId="0" xfId="0" applyFont="1" applyFill="1" applyAlignment="1">
      <alignment horizontal="left"/>
    </xf>
    <xf numFmtId="0" fontId="2" fillId="5" borderId="0" xfId="0" applyFont="1" applyFill="1" applyAlignment="1">
      <alignment horizontal="center"/>
    </xf>
    <xf numFmtId="0" fontId="11" fillId="5" borderId="0" xfId="0" applyFont="1" applyFill="1" applyAlignment="1">
      <alignment horizontal="right"/>
    </xf>
    <xf numFmtId="164" fontId="0" fillId="12" borderId="22" xfId="0" applyNumberFormat="1" applyFont="1" applyFill="1" applyBorder="1"/>
    <xf numFmtId="164" fontId="2" fillId="0" borderId="22" xfId="0" applyNumberFormat="1" applyFont="1" applyBorder="1"/>
    <xf numFmtId="164" fontId="2" fillId="5" borderId="30" xfId="0" applyNumberFormat="1" applyFont="1" applyFill="1" applyBorder="1" applyAlignment="1">
      <alignment horizontal="left"/>
    </xf>
    <xf numFmtId="0" fontId="0" fillId="0" borderId="5" xfId="0" applyFont="1" applyFill="1" applyBorder="1" applyAlignment="1">
      <alignment horizontal="left"/>
    </xf>
    <xf numFmtId="0" fontId="12" fillId="0" borderId="5" xfId="0" applyFont="1" applyFill="1" applyBorder="1" applyAlignment="1">
      <alignment horizontal="right"/>
    </xf>
    <xf numFmtId="164" fontId="2" fillId="0" borderId="5" xfId="0" applyNumberFormat="1" applyFont="1" applyFill="1" applyBorder="1" applyAlignment="1">
      <alignment horizontal="left"/>
    </xf>
    <xf numFmtId="164" fontId="2" fillId="0" borderId="10" xfId="0" applyNumberFormat="1" applyFont="1" applyFill="1" applyBorder="1" applyAlignment="1">
      <alignment horizontal="left"/>
    </xf>
    <xf numFmtId="165" fontId="0" fillId="10" borderId="9" xfId="0" applyNumberFormat="1" applyFill="1" applyBorder="1" applyAlignment="1">
      <alignment horizontal="center"/>
    </xf>
    <xf numFmtId="165" fontId="0" fillId="10" borderId="10" xfId="0" applyNumberFormat="1" applyFill="1" applyBorder="1" applyAlignment="1">
      <alignment horizontal="center"/>
    </xf>
    <xf numFmtId="165" fontId="0" fillId="10" borderId="30" xfId="0" applyNumberFormat="1" applyFill="1" applyBorder="1" applyAlignment="1">
      <alignment horizontal="center"/>
    </xf>
    <xf numFmtId="0" fontId="2" fillId="10" borderId="0" xfId="0" applyFont="1" applyFill="1" applyAlignment="1">
      <alignment horizontal="center"/>
    </xf>
    <xf numFmtId="164" fontId="2" fillId="10" borderId="9" xfId="0" applyNumberFormat="1" applyFont="1" applyFill="1" applyBorder="1"/>
    <xf numFmtId="164" fontId="0" fillId="10" borderId="9" xfId="0" applyNumberFormat="1" applyFill="1" applyBorder="1" applyAlignment="1">
      <alignment horizontal="center"/>
    </xf>
    <xf numFmtId="164" fontId="0" fillId="0" borderId="9" xfId="0" applyNumberFormat="1" applyFill="1" applyBorder="1" applyAlignment="1">
      <alignment horizontal="center"/>
    </xf>
    <xf numFmtId="0" fontId="0" fillId="0" borderId="0" xfId="0" applyFont="1" applyAlignment="1"/>
    <xf numFmtId="0" fontId="8" fillId="0" borderId="0" xfId="0" applyFont="1" applyAlignment="1"/>
    <xf numFmtId="0" fontId="3" fillId="0" borderId="0" xfId="0" applyFont="1" applyAlignment="1" applyProtection="1">
      <alignment horizontal="left"/>
    </xf>
    <xf numFmtId="0" fontId="9" fillId="0" borderId="0" xfId="0" applyFont="1" applyAlignment="1" applyProtection="1">
      <alignment horizontal="left"/>
    </xf>
    <xf numFmtId="0" fontId="0" fillId="0" borderId="0" xfId="0" applyProtection="1"/>
    <xf numFmtId="0" fontId="0" fillId="6" borderId="0" xfId="0" applyFill="1" applyProtection="1"/>
    <xf numFmtId="0" fontId="0" fillId="0" borderId="0" xfId="0" applyFill="1" applyProtection="1"/>
    <xf numFmtId="0" fontId="0" fillId="0" borderId="0" xfId="0" applyFont="1" applyProtection="1"/>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applyFont="1" applyAlignment="1" applyProtection="1"/>
    <xf numFmtId="0" fontId="0" fillId="0" borderId="0" xfId="0" applyAlignment="1" applyProtection="1"/>
    <xf numFmtId="0" fontId="0" fillId="0" borderId="0" xfId="0" applyFont="1" applyAlignment="1" applyProtection="1">
      <alignment horizontal="left"/>
    </xf>
    <xf numFmtId="0" fontId="2" fillId="0" borderId="0" xfId="0" applyFont="1" applyProtection="1"/>
    <xf numFmtId="0" fontId="0" fillId="0" borderId="0" xfId="0" applyAlignment="1" applyProtection="1">
      <alignment horizontal="left"/>
    </xf>
    <xf numFmtId="14" fontId="0" fillId="0" borderId="0" xfId="0" applyNumberFormat="1" applyAlignment="1" applyProtection="1">
      <alignment horizontal="right"/>
    </xf>
    <xf numFmtId="0" fontId="16" fillId="6" borderId="0" xfId="0" applyFont="1" applyFill="1" applyAlignment="1" applyProtection="1">
      <alignment horizontal="center" vertical="center" wrapText="1"/>
    </xf>
    <xf numFmtId="0" fontId="0" fillId="6" borderId="0" xfId="0" applyFill="1" applyAlignment="1" applyProtection="1">
      <alignment horizontal="center" vertical="center"/>
    </xf>
    <xf numFmtId="0" fontId="2" fillId="6" borderId="0" xfId="0" applyFont="1" applyFill="1" applyAlignment="1" applyProtection="1">
      <alignment horizontal="center" vertical="center"/>
    </xf>
    <xf numFmtId="0" fontId="0" fillId="6" borderId="0" xfId="0" applyFont="1" applyFill="1" applyAlignment="1" applyProtection="1">
      <alignment horizontal="center" vertical="center"/>
    </xf>
    <xf numFmtId="0" fontId="0" fillId="0" borderId="0" xfId="0" applyFill="1" applyAlignment="1" applyProtection="1">
      <alignment horizontal="center" vertical="center"/>
    </xf>
    <xf numFmtId="14" fontId="0" fillId="0" borderId="0" xfId="0" applyNumberFormat="1" applyFill="1" applyAlignment="1" applyProtection="1">
      <alignment horizontal="center" vertical="center"/>
    </xf>
    <xf numFmtId="0" fontId="0" fillId="0" borderId="0" xfId="0" applyAlignment="1" applyProtection="1">
      <alignment horizontal="center" vertical="center"/>
    </xf>
    <xf numFmtId="0" fontId="10" fillId="0" borderId="0" xfId="0" applyFont="1" applyProtection="1"/>
    <xf numFmtId="9" fontId="0" fillId="0" borderId="0" xfId="0" applyNumberFormat="1" applyAlignment="1" applyProtection="1">
      <alignment horizontal="center"/>
    </xf>
    <xf numFmtId="0" fontId="8" fillId="0" borderId="0" xfId="0" applyFont="1" applyAlignment="1" applyProtection="1">
      <alignment horizontal="center"/>
    </xf>
    <xf numFmtId="0" fontId="10" fillId="0" borderId="0" xfId="0"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right"/>
    </xf>
    <xf numFmtId="0" fontId="7" fillId="0" borderId="0" xfId="0" applyFont="1" applyFill="1" applyAlignment="1" applyProtection="1">
      <alignment horizontal="center"/>
    </xf>
    <xf numFmtId="9" fontId="12" fillId="0" borderId="0" xfId="0" applyNumberFormat="1" applyFont="1" applyAlignment="1" applyProtection="1">
      <alignment horizontal="center"/>
    </xf>
    <xf numFmtId="9" fontId="8" fillId="0" borderId="0" xfId="0" applyNumberFormat="1" applyFont="1" applyProtection="1"/>
    <xf numFmtId="1" fontId="8" fillId="0" borderId="0" xfId="0" applyNumberFormat="1" applyFont="1" applyFill="1" applyAlignment="1" applyProtection="1">
      <alignment horizontal="center"/>
    </xf>
    <xf numFmtId="0" fontId="14" fillId="0" borderId="0" xfId="0" applyFont="1" applyFill="1" applyBorder="1" applyAlignment="1" applyProtection="1">
      <alignment horizontal="center"/>
    </xf>
    <xf numFmtId="0" fontId="0" fillId="0" borderId="1" xfId="0" applyBorder="1" applyProtection="1"/>
    <xf numFmtId="0" fontId="2" fillId="0" borderId="1" xfId="0" applyFont="1" applyBorder="1" applyProtection="1"/>
    <xf numFmtId="0" fontId="0" fillId="0" borderId="1" xfId="0" applyBorder="1" applyAlignment="1" applyProtection="1">
      <alignment horizontal="center"/>
    </xf>
    <xf numFmtId="0" fontId="2" fillId="0" borderId="1" xfId="0" applyFont="1" applyFill="1" applyBorder="1" applyAlignment="1" applyProtection="1">
      <alignment horizontal="center"/>
    </xf>
    <xf numFmtId="0" fontId="13" fillId="0" borderId="1" xfId="0" applyFont="1" applyBorder="1" applyAlignment="1" applyProtection="1">
      <alignment horizontal="right"/>
    </xf>
    <xf numFmtId="0" fontId="0" fillId="0" borderId="1" xfId="0" applyFont="1" applyBorder="1" applyAlignment="1" applyProtection="1">
      <alignment horizontal="center"/>
    </xf>
    <xf numFmtId="0" fontId="0" fillId="0" borderId="0" xfId="0" applyAlignment="1" applyProtection="1">
      <alignment horizontal="center"/>
    </xf>
    <xf numFmtId="0" fontId="2" fillId="0" borderId="0" xfId="0" applyFont="1" applyFill="1" applyAlignment="1" applyProtection="1">
      <alignment horizontal="center"/>
    </xf>
    <xf numFmtId="0" fontId="0" fillId="0" borderId="0" xfId="0" applyFont="1" applyFill="1" applyAlignment="1" applyProtection="1">
      <alignment horizontal="center"/>
    </xf>
    <xf numFmtId="0" fontId="0" fillId="3" borderId="5" xfId="0" applyFill="1" applyBorder="1" applyProtection="1"/>
    <xf numFmtId="0" fontId="2" fillId="3" borderId="5" xfId="0" applyFont="1" applyFill="1" applyBorder="1" applyAlignment="1" applyProtection="1">
      <alignment horizontal="center"/>
    </xf>
    <xf numFmtId="0" fontId="2" fillId="3" borderId="5" xfId="0" applyFont="1" applyFill="1" applyBorder="1" applyAlignment="1" applyProtection="1">
      <alignment horizontal="right"/>
    </xf>
    <xf numFmtId="0" fontId="7" fillId="3" borderId="5" xfId="0" applyFont="1" applyFill="1" applyBorder="1" applyAlignment="1" applyProtection="1">
      <alignment horizontal="center"/>
    </xf>
    <xf numFmtId="0" fontId="0" fillId="0" borderId="0" xfId="0" applyAlignment="1" applyProtection="1">
      <alignment horizontal="right"/>
    </xf>
    <xf numFmtId="0" fontId="0" fillId="0" borderId="0" xfId="0" applyFill="1" applyBorder="1" applyProtection="1"/>
    <xf numFmtId="0" fontId="2" fillId="0" borderId="0" xfId="0" applyFont="1" applyFill="1" applyBorder="1" applyAlignment="1" applyProtection="1">
      <alignment horizontal="right"/>
    </xf>
    <xf numFmtId="0" fontId="2" fillId="0" borderId="0" xfId="0" applyFont="1" applyFill="1" applyBorder="1" applyProtection="1"/>
    <xf numFmtId="0" fontId="10" fillId="0" borderId="0" xfId="0" applyFont="1" applyFill="1" applyBorder="1" applyProtection="1"/>
    <xf numFmtId="0" fontId="2" fillId="0" borderId="0" xfId="0" applyFont="1" applyFill="1" applyBorder="1" applyAlignment="1" applyProtection="1">
      <alignment horizontal="center"/>
    </xf>
    <xf numFmtId="0" fontId="2" fillId="4" borderId="15" xfId="0" applyFont="1" applyFill="1" applyBorder="1" applyAlignment="1" applyProtection="1"/>
    <xf numFmtId="0" fontId="2" fillId="4" borderId="16" xfId="0" applyFont="1" applyFill="1" applyBorder="1" applyAlignment="1" applyProtection="1"/>
    <xf numFmtId="9" fontId="12" fillId="0" borderId="0" xfId="0" applyNumberFormat="1" applyFont="1" applyFill="1" applyBorder="1" applyAlignment="1" applyProtection="1">
      <alignment horizontal="center"/>
    </xf>
    <xf numFmtId="0" fontId="2" fillId="0" borderId="19" xfId="0" applyFont="1" applyFill="1" applyBorder="1" applyAlignment="1" applyProtection="1">
      <alignment horizontal="left"/>
    </xf>
    <xf numFmtId="0" fontId="0" fillId="0" borderId="0" xfId="0" applyFont="1" applyBorder="1" applyProtection="1"/>
    <xf numFmtId="170" fontId="0" fillId="0" borderId="0" xfId="0" applyNumberFormat="1" applyFont="1" applyFill="1" applyBorder="1" applyAlignment="1" applyProtection="1">
      <alignment horizontal="center"/>
    </xf>
    <xf numFmtId="0" fontId="2" fillId="0" borderId="19" xfId="0" applyFont="1" applyFill="1" applyBorder="1" applyAlignment="1" applyProtection="1">
      <alignment horizontal="right"/>
    </xf>
    <xf numFmtId="0" fontId="2" fillId="0" borderId="19" xfId="0" applyFont="1" applyFill="1" applyBorder="1" applyAlignment="1" applyProtection="1">
      <alignment horizontal="center"/>
    </xf>
    <xf numFmtId="0" fontId="2" fillId="0" borderId="20" xfId="0" applyFont="1" applyBorder="1" applyAlignment="1" applyProtection="1">
      <alignment horizontal="right"/>
    </xf>
    <xf numFmtId="0" fontId="2" fillId="0" borderId="9" xfId="0" applyFont="1" applyBorder="1" applyAlignment="1" applyProtection="1">
      <alignment horizontal="center"/>
    </xf>
    <xf numFmtId="0" fontId="0" fillId="0" borderId="9" xfId="0" applyBorder="1" applyAlignment="1" applyProtection="1">
      <alignment horizontal="center"/>
    </xf>
    <xf numFmtId="0" fontId="7" fillId="6" borderId="13" xfId="0" applyFont="1" applyFill="1" applyBorder="1" applyAlignment="1" applyProtection="1">
      <alignment horizontal="center"/>
    </xf>
    <xf numFmtId="0" fontId="0" fillId="6" borderId="0" xfId="0" applyFill="1" applyAlignment="1" applyProtection="1">
      <alignment horizontal="left"/>
    </xf>
    <xf numFmtId="9" fontId="12" fillId="0" borderId="21" xfId="0" applyNumberFormat="1" applyFont="1" applyBorder="1" applyAlignment="1" applyProtection="1">
      <alignment horizontal="right"/>
    </xf>
    <xf numFmtId="9" fontId="12" fillId="0" borderId="9" xfId="0" applyNumberFormat="1" applyFont="1" applyBorder="1" applyAlignment="1" applyProtection="1">
      <alignment horizontal="center"/>
    </xf>
    <xf numFmtId="0" fontId="2" fillId="6" borderId="0" xfId="0" applyFont="1" applyFill="1" applyAlignment="1" applyProtection="1">
      <alignment horizontal="center"/>
    </xf>
    <xf numFmtId="170" fontId="0" fillId="6" borderId="0" xfId="0" applyNumberFormat="1" applyFont="1" applyFill="1" applyAlignment="1" applyProtection="1">
      <alignment horizontal="center"/>
    </xf>
    <xf numFmtId="0" fontId="0" fillId="6" borderId="37" xfId="0" applyFill="1" applyBorder="1" applyProtection="1"/>
    <xf numFmtId="0" fontId="12" fillId="6" borderId="0" xfId="0" applyFont="1" applyFill="1" applyAlignment="1" applyProtection="1">
      <alignment horizontal="center"/>
    </xf>
    <xf numFmtId="0" fontId="0" fillId="6" borderId="19" xfId="0" applyFont="1" applyFill="1" applyBorder="1" applyAlignment="1" applyProtection="1">
      <alignment horizontal="left"/>
    </xf>
    <xf numFmtId="172" fontId="2" fillId="6" borderId="9" xfId="0" applyNumberFormat="1" applyFont="1" applyFill="1" applyBorder="1" applyAlignment="1" applyProtection="1">
      <alignment horizontal="center"/>
    </xf>
    <xf numFmtId="0" fontId="2" fillId="6" borderId="19" xfId="0" applyFont="1" applyFill="1" applyBorder="1" applyAlignment="1" applyProtection="1">
      <alignment horizontal="left"/>
    </xf>
    <xf numFmtId="173" fontId="0" fillId="6" borderId="9" xfId="0" applyNumberFormat="1" applyFill="1" applyBorder="1" applyAlignment="1" applyProtection="1">
      <alignment horizontal="center"/>
    </xf>
    <xf numFmtId="0" fontId="2" fillId="6" borderId="9" xfId="0" applyFont="1" applyFill="1" applyBorder="1" applyAlignment="1" applyProtection="1">
      <alignment horizontal="center"/>
    </xf>
    <xf numFmtId="0" fontId="7" fillId="13" borderId="0" xfId="0" applyFont="1" applyFill="1" applyBorder="1" applyAlignment="1" applyProtection="1">
      <alignment horizontal="center"/>
    </xf>
    <xf numFmtId="0" fontId="0" fillId="13" borderId="0" xfId="0" applyFont="1" applyFill="1" applyAlignment="1" applyProtection="1">
      <alignment horizontal="left"/>
    </xf>
    <xf numFmtId="0" fontId="0" fillId="13" borderId="0" xfId="0" applyFill="1" applyProtection="1"/>
    <xf numFmtId="0" fontId="2" fillId="13" borderId="19" xfId="0" applyFont="1" applyFill="1" applyBorder="1" applyProtection="1"/>
    <xf numFmtId="0" fontId="2" fillId="13" borderId="0" xfId="0" applyFont="1" applyFill="1" applyAlignment="1" applyProtection="1">
      <alignment horizontal="center"/>
    </xf>
    <xf numFmtId="170" fontId="0" fillId="13" borderId="0" xfId="0" applyNumberFormat="1" applyFont="1" applyFill="1" applyAlignment="1" applyProtection="1">
      <alignment horizontal="center"/>
    </xf>
    <xf numFmtId="0" fontId="0" fillId="13" borderId="19" xfId="0" applyFont="1" applyFill="1" applyBorder="1" applyProtection="1"/>
    <xf numFmtId="172" fontId="2" fillId="13" borderId="9" xfId="0" applyNumberFormat="1" applyFont="1" applyFill="1" applyBorder="1" applyAlignment="1" applyProtection="1">
      <alignment horizontal="center"/>
    </xf>
    <xf numFmtId="173" fontId="0" fillId="13" borderId="9" xfId="0" applyNumberFormat="1" applyFill="1" applyBorder="1" applyAlignment="1" applyProtection="1">
      <alignment horizontal="center"/>
    </xf>
    <xf numFmtId="0" fontId="2" fillId="13" borderId="9" xfId="0" applyFont="1" applyFill="1" applyBorder="1" applyAlignment="1" applyProtection="1">
      <alignment horizontal="center"/>
    </xf>
    <xf numFmtId="0" fontId="2" fillId="0" borderId="0" xfId="0" applyFont="1" applyBorder="1" applyAlignment="1" applyProtection="1">
      <alignment horizontal="center"/>
    </xf>
    <xf numFmtId="0" fontId="2" fillId="0" borderId="19" xfId="0" applyFont="1" applyBorder="1" applyProtection="1"/>
    <xf numFmtId="0" fontId="10" fillId="0" borderId="0" xfId="0" applyFont="1" applyAlignment="1" applyProtection="1">
      <alignment horizontal="right"/>
    </xf>
    <xf numFmtId="2" fontId="0" fillId="0" borderId="40" xfId="0" applyNumberFormat="1" applyBorder="1" applyAlignment="1" applyProtection="1"/>
    <xf numFmtId="0" fontId="2" fillId="0" borderId="40" xfId="0" applyFont="1" applyBorder="1" applyProtection="1"/>
    <xf numFmtId="0" fontId="0" fillId="4" borderId="36" xfId="0" applyFont="1" applyFill="1" applyBorder="1" applyAlignment="1" applyProtection="1">
      <alignment horizontal="right"/>
    </xf>
    <xf numFmtId="0" fontId="0" fillId="4" borderId="18" xfId="0" applyFont="1" applyFill="1" applyBorder="1" applyAlignment="1" applyProtection="1">
      <alignment horizontal="center"/>
    </xf>
    <xf numFmtId="0" fontId="2" fillId="6" borderId="35" xfId="0" applyFont="1" applyFill="1" applyBorder="1" applyAlignment="1" applyProtection="1">
      <alignment horizontal="right"/>
    </xf>
    <xf numFmtId="0" fontId="10" fillId="0" borderId="0" xfId="0" applyFont="1" applyAlignment="1" applyProtection="1">
      <alignment horizontal="left"/>
    </xf>
    <xf numFmtId="0" fontId="2" fillId="0" borderId="19" xfId="0" applyFont="1" applyBorder="1" applyAlignment="1" applyProtection="1">
      <alignment horizontal="right"/>
    </xf>
    <xf numFmtId="0" fontId="0" fillId="0" borderId="0" xfId="0" applyBorder="1" applyProtection="1"/>
    <xf numFmtId="0" fontId="0" fillId="5" borderId="0" xfId="0" applyFill="1" applyBorder="1" applyAlignment="1" applyProtection="1">
      <alignment horizontal="right"/>
    </xf>
    <xf numFmtId="0" fontId="0" fillId="5" borderId="0" xfId="0" applyFill="1" applyBorder="1" applyProtection="1"/>
    <xf numFmtId="10" fontId="0" fillId="0" borderId="0" xfId="0" applyNumberFormat="1" applyProtection="1"/>
    <xf numFmtId="0" fontId="10" fillId="0" borderId="0" xfId="0" applyFont="1" applyAlignment="1" applyProtection="1"/>
    <xf numFmtId="0" fontId="0" fillId="0" borderId="0" xfId="0" applyFill="1" applyAlignment="1" applyProtection="1">
      <alignment horizontal="right"/>
    </xf>
    <xf numFmtId="170" fontId="0" fillId="0" borderId="0" xfId="0" applyNumberFormat="1" applyFont="1" applyFill="1" applyAlignment="1" applyProtection="1">
      <alignment horizontal="center"/>
    </xf>
    <xf numFmtId="0" fontId="2" fillId="0" borderId="19" xfId="0" applyFont="1" applyFill="1" applyBorder="1" applyProtection="1"/>
    <xf numFmtId="173" fontId="0" fillId="0" borderId="39" xfId="0" applyNumberFormat="1" applyFill="1" applyBorder="1" applyAlignment="1" applyProtection="1">
      <alignment horizontal="center"/>
    </xf>
    <xf numFmtId="0" fontId="2" fillId="0" borderId="39" xfId="0" applyFont="1" applyFill="1" applyBorder="1" applyAlignment="1" applyProtection="1">
      <alignment horizontal="center"/>
    </xf>
    <xf numFmtId="167" fontId="0" fillId="0" borderId="0" xfId="0" applyNumberFormat="1" applyBorder="1" applyAlignment="1" applyProtection="1">
      <alignment horizontal="center"/>
    </xf>
    <xf numFmtId="0" fontId="10" fillId="0" borderId="19" xfId="0" applyFont="1" applyBorder="1" applyProtection="1"/>
    <xf numFmtId="0" fontId="15" fillId="0" borderId="0" xfId="0" applyFont="1" applyBorder="1" applyAlignment="1" applyProtection="1">
      <alignment vertical="center" wrapText="1"/>
    </xf>
    <xf numFmtId="0" fontId="5" fillId="0" borderId="0" xfId="0" applyFont="1" applyAlignment="1" applyProtection="1">
      <alignment horizontal="center"/>
    </xf>
    <xf numFmtId="0" fontId="0" fillId="6" borderId="26" xfId="0" applyFont="1" applyFill="1" applyBorder="1" applyAlignment="1">
      <alignment horizontal="left"/>
    </xf>
    <xf numFmtId="0" fontId="0" fillId="6" borderId="27" xfId="0" applyFont="1" applyFill="1" applyBorder="1" applyAlignment="1">
      <alignment horizontal="center"/>
    </xf>
    <xf numFmtId="0" fontId="12" fillId="6" borderId="28" xfId="0" applyFont="1" applyFill="1" applyBorder="1" applyAlignment="1">
      <alignment horizontal="right"/>
    </xf>
    <xf numFmtId="0" fontId="7" fillId="6" borderId="42" xfId="0" applyFont="1" applyFill="1" applyBorder="1" applyAlignment="1">
      <alignment horizontal="center"/>
    </xf>
    <xf numFmtId="0" fontId="7" fillId="6" borderId="41" xfId="0" applyFont="1" applyFill="1" applyBorder="1" applyAlignment="1">
      <alignment horizontal="center"/>
    </xf>
    <xf numFmtId="166" fontId="7" fillId="6" borderId="14" xfId="0" applyNumberFormat="1" applyFont="1" applyFill="1" applyBorder="1" applyAlignment="1">
      <alignment horizontal="center"/>
    </xf>
    <xf numFmtId="0" fontId="14" fillId="6" borderId="0" xfId="0" applyFont="1" applyFill="1" applyAlignment="1">
      <alignment horizontal="right"/>
    </xf>
    <xf numFmtId="167" fontId="7" fillId="6" borderId="14" xfId="0" applyNumberFormat="1" applyFont="1" applyFill="1" applyBorder="1" applyAlignment="1">
      <alignment horizontal="center"/>
    </xf>
    <xf numFmtId="0" fontId="0" fillId="6" borderId="0" xfId="0" applyFill="1" applyAlignment="1">
      <alignment horizontal="right"/>
    </xf>
    <xf numFmtId="0" fontId="2" fillId="6" borderId="12" xfId="0" applyFont="1" applyFill="1" applyBorder="1" applyAlignment="1" applyProtection="1">
      <alignment horizontal="center"/>
    </xf>
    <xf numFmtId="164" fontId="0" fillId="0" borderId="44" xfId="0" applyNumberFormat="1" applyBorder="1"/>
    <xf numFmtId="0" fontId="0" fillId="0" borderId="9" xfId="0" applyBorder="1"/>
    <xf numFmtId="0" fontId="0" fillId="0" borderId="9" xfId="0" applyBorder="1" applyAlignment="1">
      <alignment wrapText="1"/>
    </xf>
    <xf numFmtId="164" fontId="8" fillId="0" borderId="9" xfId="0" applyNumberFormat="1" applyFont="1" applyBorder="1"/>
    <xf numFmtId="164" fontId="0" fillId="0" borderId="9" xfId="0" applyNumberFormat="1" applyBorder="1"/>
    <xf numFmtId="164" fontId="8" fillId="0" borderId="9" xfId="0" applyNumberFormat="1" applyFont="1" applyFill="1" applyBorder="1"/>
    <xf numFmtId="0" fontId="0" fillId="0" borderId="9" xfId="0" applyFill="1" applyBorder="1"/>
    <xf numFmtId="0" fontId="0" fillId="0" borderId="9" xfId="0" applyFill="1" applyBorder="1" applyAlignment="1">
      <alignment wrapText="1"/>
    </xf>
    <xf numFmtId="164" fontId="0" fillId="0" borderId="9" xfId="0" applyNumberFormat="1" applyFill="1" applyBorder="1"/>
    <xf numFmtId="0" fontId="0" fillId="0" borderId="9" xfId="0" applyFont="1" applyBorder="1" applyAlignment="1">
      <alignment horizontal="center"/>
    </xf>
    <xf numFmtId="164" fontId="8" fillId="0" borderId="9" xfId="0" applyNumberFormat="1" applyFont="1" applyFill="1" applyBorder="1" applyAlignment="1"/>
    <xf numFmtId="164" fontId="0" fillId="0" borderId="9" xfId="0" applyNumberFormat="1" applyBorder="1" applyAlignment="1"/>
    <xf numFmtId="164" fontId="0" fillId="0" borderId="9" xfId="0" applyNumberFormat="1" applyBorder="1" applyAlignment="1">
      <alignment vertical="top"/>
    </xf>
    <xf numFmtId="0" fontId="0" fillId="0" borderId="9" xfId="0" applyFont="1" applyFill="1" applyBorder="1"/>
    <xf numFmtId="0" fontId="0" fillId="0" borderId="9" xfId="0" applyFont="1" applyFill="1" applyBorder="1" applyAlignment="1">
      <alignment wrapText="1"/>
    </xf>
    <xf numFmtId="164" fontId="2" fillId="0" borderId="9" xfId="0" applyNumberFormat="1" applyFont="1" applyFill="1" applyBorder="1"/>
    <xf numFmtId="0" fontId="2" fillId="0" borderId="9" xfId="0" applyFont="1" applyBorder="1" applyAlignment="1">
      <alignment wrapText="1"/>
    </xf>
    <xf numFmtId="0" fontId="0" fillId="0" borderId="9" xfId="0" applyBorder="1" applyAlignment="1">
      <alignment vertical="top" wrapText="1"/>
    </xf>
    <xf numFmtId="0" fontId="5" fillId="0" borderId="0" xfId="0" applyFont="1" applyProtection="1"/>
    <xf numFmtId="0" fontId="0" fillId="4" borderId="45" xfId="0" applyFont="1" applyFill="1" applyBorder="1" applyAlignment="1" applyProtection="1">
      <alignment horizontal="center"/>
    </xf>
    <xf numFmtId="0" fontId="5" fillId="5" borderId="0" xfId="0" applyFont="1" applyFill="1" applyBorder="1" applyAlignment="1" applyProtection="1">
      <alignment horizontal="right"/>
    </xf>
    <xf numFmtId="0" fontId="14" fillId="6" borderId="46" xfId="0" applyFont="1" applyFill="1" applyBorder="1" applyAlignment="1" applyProtection="1">
      <alignment horizontal="center"/>
    </xf>
    <xf numFmtId="0" fontId="0" fillId="6" borderId="12" xfId="0" applyFont="1" applyFill="1" applyBorder="1" applyAlignment="1" applyProtection="1">
      <alignment horizontal="center" vertical="center"/>
      <protection locked="0"/>
    </xf>
    <xf numFmtId="0" fontId="7" fillId="6" borderId="12" xfId="0" applyFont="1" applyFill="1" applyBorder="1" applyAlignment="1" applyProtection="1">
      <alignment horizontal="center" vertical="center"/>
      <protection locked="0"/>
    </xf>
    <xf numFmtId="0" fontId="7" fillId="6" borderId="12"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164" fontId="0" fillId="6" borderId="43" xfId="0" applyNumberFormat="1" applyFill="1" applyBorder="1" applyProtection="1">
      <protection locked="0"/>
    </xf>
    <xf numFmtId="171" fontId="0" fillId="0" borderId="0" xfId="0" applyNumberFormat="1" applyFont="1" applyFill="1" applyAlignment="1" applyProtection="1">
      <alignment horizontal="center"/>
    </xf>
    <xf numFmtId="0" fontId="13" fillId="0" borderId="0" xfId="0" applyFont="1" applyAlignment="1" applyProtection="1">
      <alignment horizontal="left" vertical="center" wrapText="1"/>
    </xf>
    <xf numFmtId="0" fontId="16" fillId="6" borderId="31" xfId="0" applyFont="1" applyFill="1" applyBorder="1" applyAlignment="1" applyProtection="1">
      <alignment horizontal="center" vertical="center" wrapText="1"/>
    </xf>
    <xf numFmtId="0" fontId="2" fillId="6" borderId="32" xfId="0" applyFont="1" applyFill="1" applyBorder="1" applyAlignment="1" applyProtection="1">
      <alignment horizontal="right"/>
    </xf>
    <xf numFmtId="0" fontId="2" fillId="6" borderId="33" xfId="0" applyFont="1" applyFill="1" applyBorder="1" applyAlignment="1" applyProtection="1">
      <alignment horizontal="right"/>
    </xf>
    <xf numFmtId="0" fontId="2" fillId="6" borderId="34" xfId="0" applyFont="1" applyFill="1" applyBorder="1" applyAlignment="1" applyProtection="1">
      <alignment horizontal="right"/>
    </xf>
    <xf numFmtId="0" fontId="2" fillId="13" borderId="32" xfId="0" applyFont="1" applyFill="1" applyBorder="1" applyAlignment="1" applyProtection="1">
      <alignment horizontal="right"/>
    </xf>
    <xf numFmtId="0" fontId="2" fillId="13" borderId="33" xfId="0" applyFont="1" applyFill="1" applyBorder="1" applyAlignment="1" applyProtection="1">
      <alignment horizontal="right"/>
    </xf>
    <xf numFmtId="0" fontId="2" fillId="13" borderId="34" xfId="0" applyFont="1" applyFill="1" applyBorder="1" applyAlignment="1" applyProtection="1">
      <alignment horizontal="right"/>
    </xf>
    <xf numFmtId="0" fontId="5" fillId="5" borderId="19" xfId="0" applyFont="1" applyFill="1" applyBorder="1" applyAlignment="1" applyProtection="1">
      <alignment horizontal="right"/>
    </xf>
    <xf numFmtId="0" fontId="5" fillId="5" borderId="13" xfId="0" applyFont="1" applyFill="1" applyBorder="1" applyAlignment="1" applyProtection="1">
      <alignment horizontal="right"/>
    </xf>
    <xf numFmtId="0" fontId="7" fillId="6" borderId="26" xfId="0" applyFont="1" applyFill="1" applyBorder="1" applyAlignment="1" applyProtection="1">
      <alignment horizontal="center"/>
      <protection locked="0"/>
    </xf>
    <xf numFmtId="0" fontId="7" fillId="6" borderId="27" xfId="0" applyFont="1" applyFill="1" applyBorder="1" applyAlignment="1" applyProtection="1">
      <alignment horizontal="center"/>
      <protection locked="0"/>
    </xf>
    <xf numFmtId="0" fontId="7" fillId="6" borderId="28" xfId="0" applyFont="1" applyFill="1" applyBorder="1" applyAlignment="1" applyProtection="1">
      <alignment horizontal="center"/>
      <protection locked="0"/>
    </xf>
    <xf numFmtId="2" fontId="0" fillId="13" borderId="33" xfId="0" applyNumberFormat="1" applyFill="1" applyBorder="1" applyAlignment="1" applyProtection="1">
      <alignment horizontal="center"/>
    </xf>
    <xf numFmtId="170" fontId="0" fillId="13" borderId="0" xfId="0" applyNumberFormat="1" applyFont="1" applyFill="1" applyAlignment="1" applyProtection="1">
      <alignment horizontal="center"/>
    </xf>
    <xf numFmtId="170" fontId="0" fillId="13" borderId="38" xfId="0" applyNumberFormat="1" applyFont="1" applyFill="1" applyBorder="1" applyAlignment="1" applyProtection="1">
      <alignment horizontal="center"/>
    </xf>
    <xf numFmtId="0" fontId="0" fillId="13" borderId="0" xfId="0" applyFill="1" applyAlignment="1" applyProtection="1">
      <alignment horizontal="right"/>
    </xf>
    <xf numFmtId="0" fontId="0" fillId="6" borderId="0" xfId="0" applyFill="1" applyAlignment="1" applyProtection="1">
      <alignment horizontal="right"/>
    </xf>
    <xf numFmtId="174" fontId="0" fillId="6" borderId="0" xfId="0" applyNumberFormat="1" applyFont="1" applyFill="1" applyAlignment="1" applyProtection="1">
      <alignment horizontal="center"/>
    </xf>
    <xf numFmtId="174" fontId="0" fillId="6" borderId="38" xfId="0" applyNumberFormat="1" applyFont="1" applyFill="1" applyBorder="1" applyAlignment="1" applyProtection="1">
      <alignment horizontal="center"/>
    </xf>
    <xf numFmtId="0" fontId="10" fillId="0" borderId="0" xfId="0" applyFont="1" applyAlignment="1" applyProtection="1">
      <alignment horizontal="left"/>
    </xf>
    <xf numFmtId="0" fontId="2" fillId="6" borderId="26" xfId="0" applyFont="1" applyFill="1" applyBorder="1" applyAlignment="1" applyProtection="1">
      <alignment horizontal="left" vertical="center"/>
    </xf>
    <xf numFmtId="0" fontId="2" fillId="6" borderId="27" xfId="0" applyFont="1" applyFill="1" applyBorder="1" applyAlignment="1" applyProtection="1">
      <alignment horizontal="left" vertical="center"/>
    </xf>
    <xf numFmtId="0" fontId="2" fillId="6" borderId="28" xfId="0" applyFont="1" applyFill="1" applyBorder="1" applyAlignment="1" applyProtection="1">
      <alignment horizontal="left" vertical="center"/>
    </xf>
    <xf numFmtId="0" fontId="8" fillId="0" borderId="0" xfId="0" applyFont="1" applyAlignment="1" applyProtection="1">
      <alignment horizontal="left"/>
    </xf>
    <xf numFmtId="0" fontId="10" fillId="0" borderId="0" xfId="0" applyFont="1" applyAlignment="1" applyProtection="1">
      <alignment horizontal="center"/>
    </xf>
    <xf numFmtId="0" fontId="2" fillId="0" borderId="0" xfId="0" applyFont="1" applyFill="1" applyBorder="1" applyAlignment="1" applyProtection="1">
      <alignment horizontal="center"/>
    </xf>
    <xf numFmtId="171" fontId="7" fillId="4" borderId="16" xfId="0" applyNumberFormat="1" applyFont="1" applyFill="1" applyBorder="1" applyAlignment="1" applyProtection="1">
      <alignment horizontal="center"/>
    </xf>
    <xf numFmtId="171" fontId="7" fillId="4" borderId="17" xfId="0" applyNumberFormat="1" applyFont="1" applyFill="1" applyBorder="1" applyAlignment="1" applyProtection="1">
      <alignment horizontal="center"/>
    </xf>
    <xf numFmtId="0" fontId="0" fillId="0" borderId="40" xfId="0" applyBorder="1" applyAlignment="1" applyProtection="1">
      <alignment horizontal="center"/>
    </xf>
    <xf numFmtId="0" fontId="0" fillId="6" borderId="26" xfId="0" applyFont="1" applyFill="1" applyBorder="1" applyAlignment="1" applyProtection="1">
      <alignment horizontal="left" vertical="center"/>
      <protection locked="0"/>
    </xf>
    <xf numFmtId="0" fontId="0" fillId="6" borderId="27" xfId="0" applyFont="1" applyFill="1" applyBorder="1" applyAlignment="1" applyProtection="1">
      <alignment horizontal="left" vertical="center"/>
      <protection locked="0"/>
    </xf>
    <xf numFmtId="0" fontId="0" fillId="6" borderId="28" xfId="0" applyFont="1" applyFill="1" applyBorder="1" applyAlignment="1" applyProtection="1">
      <alignment horizontal="left" vertical="center"/>
      <protection locked="0"/>
    </xf>
    <xf numFmtId="0" fontId="3" fillId="0" borderId="0" xfId="0" applyFont="1" applyAlignment="1" applyProtection="1">
      <alignment horizontal="left"/>
    </xf>
    <xf numFmtId="0" fontId="3" fillId="6" borderId="0" xfId="0" applyFont="1" applyFill="1" applyAlignment="1" applyProtection="1">
      <alignment horizontal="left"/>
    </xf>
    <xf numFmtId="0" fontId="14" fillId="6" borderId="25" xfId="0" applyFont="1" applyFill="1" applyBorder="1" applyAlignment="1" applyProtection="1">
      <alignment horizontal="left" vertical="center"/>
    </xf>
    <xf numFmtId="0" fontId="14" fillId="6" borderId="0" xfId="0" applyFont="1" applyFill="1" applyAlignment="1" applyProtection="1">
      <alignment horizontal="left" vertical="center"/>
    </xf>
    <xf numFmtId="172" fontId="0" fillId="0" borderId="0" xfId="0" applyNumberFormat="1" applyFont="1" applyFill="1" applyAlignment="1" applyProtection="1">
      <alignment horizontal="center"/>
    </xf>
    <xf numFmtId="0" fontId="16" fillId="6" borderId="0" xfId="0" applyFont="1" applyFill="1" applyBorder="1" applyAlignment="1" applyProtection="1">
      <alignment horizontal="left" vertical="center" wrapText="1"/>
    </xf>
    <xf numFmtId="170" fontId="0" fillId="0" borderId="0" xfId="0" applyNumberFormat="1" applyFont="1" applyFill="1" applyBorder="1" applyAlignment="1" applyProtection="1">
      <alignment horizontal="center"/>
    </xf>
    <xf numFmtId="0" fontId="10" fillId="0" borderId="0" xfId="0" applyFont="1" applyAlignment="1" applyProtection="1">
      <alignment horizontal="left" vertical="top" wrapText="1"/>
    </xf>
    <xf numFmtId="0" fontId="2" fillId="0" borderId="0" xfId="0" applyFont="1" applyAlignment="1" applyProtection="1">
      <alignment horizontal="left"/>
    </xf>
    <xf numFmtId="0" fontId="2" fillId="0" borderId="9" xfId="0" applyFont="1" applyBorder="1" applyAlignment="1" applyProtection="1">
      <alignment horizontal="center"/>
    </xf>
    <xf numFmtId="170" fontId="2" fillId="6" borderId="0" xfId="0" applyNumberFormat="1" applyFont="1" applyFill="1" applyAlignment="1" applyProtection="1">
      <alignment horizontal="center"/>
    </xf>
    <xf numFmtId="0" fontId="0" fillId="0" borderId="0" xfId="0" applyAlignment="1">
      <alignment horizontal="left" vertical="top" wrapText="1"/>
    </xf>
    <xf numFmtId="0" fontId="0" fillId="0" borderId="0" xfId="0" applyAlignment="1">
      <alignment horizontal="left"/>
    </xf>
    <xf numFmtId="0" fontId="10" fillId="0" borderId="0" xfId="0" applyFont="1" applyAlignment="1">
      <alignment horizontal="left"/>
    </xf>
    <xf numFmtId="0" fontId="2" fillId="0" borderId="0" xfId="0" applyFont="1" applyAlignment="1">
      <alignment horizontal="left"/>
    </xf>
    <xf numFmtId="3" fontId="2" fillId="0" borderId="0" xfId="0" applyNumberFormat="1" applyFont="1" applyAlignment="1">
      <alignment horizontal="left"/>
    </xf>
    <xf numFmtId="164" fontId="2" fillId="13" borderId="0" xfId="0" applyNumberFormat="1" applyFont="1" applyFill="1" applyBorder="1" applyAlignment="1">
      <alignment horizontal="right"/>
    </xf>
    <xf numFmtId="164" fontId="2" fillId="13" borderId="8" xfId="0" applyNumberFormat="1" applyFont="1" applyFill="1" applyBorder="1" applyAlignment="1">
      <alignment horizontal="right"/>
    </xf>
    <xf numFmtId="0" fontId="3" fillId="0" borderId="0" xfId="0" applyFont="1" applyAlignment="1"/>
    <xf numFmtId="0" fontId="7" fillId="0" borderId="0" xfId="0" applyFont="1" applyAlignment="1">
      <alignment horizontal="left"/>
    </xf>
    <xf numFmtId="0" fontId="0" fillId="0" borderId="0" xfId="0" applyFont="1" applyAlignment="1">
      <alignment horizontal="center" vertical="center"/>
    </xf>
    <xf numFmtId="0" fontId="0" fillId="0" borderId="0" xfId="0" applyFont="1" applyAlignment="1">
      <alignment horizontal="left" vertical="center"/>
    </xf>
    <xf numFmtId="0" fontId="0" fillId="11" borderId="0" xfId="0" applyFont="1" applyFill="1" applyAlignment="1">
      <alignment horizontal="left" vertical="center"/>
    </xf>
    <xf numFmtId="0" fontId="12" fillId="0" borderId="0" xfId="0" applyFont="1" applyFill="1" applyBorder="1" applyAlignment="1">
      <alignment horizontal="left" wrapText="1"/>
    </xf>
    <xf numFmtId="0" fontId="2" fillId="0" borderId="0" xfId="0" applyFont="1" applyFill="1" applyAlignment="1">
      <alignment horizontal="left" vertical="top" wrapText="1"/>
    </xf>
    <xf numFmtId="0" fontId="2" fillId="6" borderId="27" xfId="0" applyFont="1" applyFill="1" applyBorder="1" applyAlignment="1">
      <alignment horizontal="left" vertical="top" wrapText="1"/>
    </xf>
    <xf numFmtId="0" fontId="7" fillId="0" borderId="0" xfId="0" applyFont="1" applyAlignment="1">
      <alignment horizontal="center"/>
    </xf>
    <xf numFmtId="49" fontId="3" fillId="6" borderId="0" xfId="0" applyNumberFormat="1" applyFont="1" applyFill="1" applyAlignment="1">
      <alignment horizontal="center"/>
    </xf>
    <xf numFmtId="0" fontId="0" fillId="0" borderId="0" xfId="0" applyFont="1" applyFill="1" applyAlignment="1">
      <alignment horizontal="left" vertical="top" wrapText="1"/>
    </xf>
    <xf numFmtId="0" fontId="2" fillId="2" borderId="7" xfId="0" applyFont="1" applyFill="1" applyBorder="1" applyAlignment="1">
      <alignment horizontal="left"/>
    </xf>
    <xf numFmtId="0" fontId="0" fillId="0" borderId="0" xfId="0" applyFont="1" applyFill="1" applyBorder="1" applyAlignment="1">
      <alignment horizontal="left" wrapText="1"/>
    </xf>
    <xf numFmtId="0" fontId="2" fillId="8" borderId="0" xfId="0" applyFont="1" applyFill="1" applyAlignment="1">
      <alignment horizontal="left"/>
    </xf>
    <xf numFmtId="0" fontId="11" fillId="0" borderId="0" xfId="0" applyFont="1" applyFill="1" applyAlignment="1">
      <alignment horizontal="left" vertical="top" wrapText="1"/>
    </xf>
    <xf numFmtId="0" fontId="2" fillId="6" borderId="6" xfId="0" applyFont="1" applyFill="1" applyBorder="1" applyAlignment="1">
      <alignment horizontal="right"/>
    </xf>
    <xf numFmtId="0" fontId="2" fillId="6" borderId="11" xfId="0" applyFont="1" applyFill="1" applyBorder="1" applyAlignment="1">
      <alignment horizontal="right"/>
    </xf>
    <xf numFmtId="0" fontId="2" fillId="8" borderId="0" xfId="0" applyFont="1" applyFill="1" applyAlignment="1">
      <alignment horizontal="right"/>
    </xf>
    <xf numFmtId="0" fontId="2" fillId="10" borderId="0" xfId="0" applyFont="1" applyFill="1" applyBorder="1" applyAlignment="1">
      <alignment horizontal="right"/>
    </xf>
    <xf numFmtId="0" fontId="2" fillId="11" borderId="0" xfId="0" applyFont="1" applyFill="1" applyBorder="1" applyAlignment="1">
      <alignment horizontal="right"/>
    </xf>
    <xf numFmtId="0" fontId="2" fillId="6" borderId="0" xfId="0" applyFont="1" applyFill="1" applyBorder="1" applyAlignment="1">
      <alignment horizontal="right" vertical="top" wrapText="1"/>
    </xf>
    <xf numFmtId="0" fontId="2" fillId="6" borderId="5" xfId="0" applyFont="1" applyFill="1" applyBorder="1" applyAlignment="1">
      <alignment horizontal="right"/>
    </xf>
  </cellXfs>
  <cellStyles count="3">
    <cellStyle name="Standard" xfId="0" builtinId="0"/>
    <cellStyle name="Währung" xfId="1" builtinId="4"/>
    <cellStyle name="Währung 2" xfId="2" xr:uid="{F5311277-9DDD-46EA-B7F1-7921BF8AB6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247650</xdr:colOff>
      <xdr:row>0</xdr:row>
      <xdr:rowOff>0</xdr:rowOff>
    </xdr:from>
    <xdr:to>
      <xdr:col>14</xdr:col>
      <xdr:colOff>504236</xdr:colOff>
      <xdr:row>2</xdr:row>
      <xdr:rowOff>52640</xdr:rowOff>
    </xdr:to>
    <xdr:pic>
      <xdr:nvPicPr>
        <xdr:cNvPr id="2" name="Grafik 1">
          <a:extLst>
            <a:ext uri="{FF2B5EF4-FFF2-40B4-BE49-F238E27FC236}">
              <a16:creationId xmlns:a16="http://schemas.microsoft.com/office/drawing/2014/main" id="{828879EE-D966-43A8-B648-CA3AB409669F}"/>
            </a:ext>
          </a:extLst>
        </xdr:cNvPr>
        <xdr:cNvPicPr>
          <a:picLocks noChangeAspect="1"/>
        </xdr:cNvPicPr>
      </xdr:nvPicPr>
      <xdr:blipFill>
        <a:blip xmlns:r="http://schemas.openxmlformats.org/officeDocument/2006/relationships" r:embed="rId1"/>
        <a:stretch>
          <a:fillRect/>
        </a:stretch>
      </xdr:blipFill>
      <xdr:spPr>
        <a:xfrm>
          <a:off x="14182725" y="0"/>
          <a:ext cx="1999661" cy="7193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BE84E-27A8-447E-9343-2765682D617D}">
  <sheetPr codeName="Tabelle1">
    <tabColor theme="9" tint="0.79998168889431442"/>
    <pageSetUpPr fitToPage="1"/>
  </sheetPr>
  <dimension ref="A1:O54"/>
  <sheetViews>
    <sheetView tabSelected="1" workbookViewId="0">
      <selection activeCell="D7" sqref="D7"/>
    </sheetView>
  </sheetViews>
  <sheetFormatPr baseColWidth="10" defaultRowHeight="15" x14ac:dyDescent="0.25"/>
  <cols>
    <col min="1" max="1" width="13.42578125" style="303" bestFit="1" customWidth="1"/>
    <col min="2" max="2" width="14.5703125" style="303" customWidth="1"/>
    <col min="3" max="3" width="17" style="303" customWidth="1"/>
    <col min="4" max="4" width="53.5703125" style="303" bestFit="1" customWidth="1"/>
    <col min="5" max="5" width="8.7109375" style="303" customWidth="1"/>
    <col min="6" max="7" width="9.140625" style="303" customWidth="1"/>
    <col min="8" max="8" width="43.28515625" style="303" bestFit="1" customWidth="1"/>
    <col min="9" max="9" width="11.140625" style="303" customWidth="1"/>
    <col min="10" max="10" width="10.28515625" style="303" bestFit="1" customWidth="1"/>
    <col min="11" max="11" width="11.140625" style="303" customWidth="1"/>
    <col min="12" max="12" width="12.28515625" style="303" customWidth="1"/>
    <col min="13" max="13" width="11.42578125" style="303"/>
    <col min="14" max="14" width="14.7109375" style="303" customWidth="1"/>
    <col min="15" max="16384" width="11.42578125" style="303"/>
  </cols>
  <sheetData>
    <row r="1" spans="1:14" ht="26.25" x14ac:dyDescent="0.4">
      <c r="A1" s="481" t="s">
        <v>164</v>
      </c>
      <c r="B1" s="481"/>
      <c r="C1" s="481"/>
      <c r="D1" s="481"/>
      <c r="E1" s="301"/>
      <c r="F1" s="301"/>
      <c r="G1" s="301"/>
      <c r="H1" s="301"/>
      <c r="I1" s="472" t="s">
        <v>473</v>
      </c>
      <c r="J1" s="472"/>
      <c r="K1" s="472"/>
      <c r="L1" s="302"/>
    </row>
    <row r="2" spans="1:14" ht="26.25" x14ac:dyDescent="0.4">
      <c r="A2" s="482" t="s">
        <v>163</v>
      </c>
      <c r="B2" s="482"/>
      <c r="C2" s="482"/>
      <c r="D2" s="482"/>
      <c r="E2" s="304"/>
      <c r="F2" s="304"/>
      <c r="G2" s="304"/>
      <c r="H2" s="304"/>
      <c r="I2" s="304"/>
      <c r="J2" s="304"/>
      <c r="K2" s="304"/>
      <c r="L2" s="304"/>
      <c r="M2" s="305"/>
      <c r="N2" s="305"/>
    </row>
    <row r="3" spans="1:14" ht="15.75" thickBot="1" x14ac:dyDescent="0.3">
      <c r="I3" s="394" t="s">
        <v>462</v>
      </c>
      <c r="L3" s="306"/>
    </row>
    <row r="4" spans="1:14" ht="16.5" thickTop="1" thickBot="1" x14ac:dyDescent="0.3">
      <c r="A4" s="468" t="s">
        <v>0</v>
      </c>
      <c r="B4" s="468"/>
      <c r="C4" s="468"/>
      <c r="D4" s="468"/>
      <c r="E4" s="307"/>
      <c r="F4" s="394"/>
      <c r="G4" s="394"/>
      <c r="H4" s="394"/>
      <c r="I4" s="478" t="s">
        <v>474</v>
      </c>
      <c r="J4" s="479"/>
      <c r="K4" s="479"/>
      <c r="L4" s="480"/>
      <c r="M4" s="309"/>
      <c r="N4" s="310"/>
    </row>
    <row r="5" spans="1:14" ht="16.5" thickTop="1" thickBot="1" x14ac:dyDescent="0.3">
      <c r="A5" s="478" t="s">
        <v>465</v>
      </c>
      <c r="B5" s="479"/>
      <c r="C5" s="480"/>
      <c r="D5" s="310"/>
      <c r="E5" s="313"/>
      <c r="F5" s="308"/>
      <c r="G5" s="308"/>
      <c r="H5" s="308"/>
      <c r="I5" s="478" t="s">
        <v>465</v>
      </c>
      <c r="J5" s="479"/>
      <c r="K5" s="479"/>
      <c r="L5" s="480"/>
      <c r="M5" s="310"/>
      <c r="N5" s="310"/>
    </row>
    <row r="6" spans="1:14" ht="16.5" thickTop="1" thickBot="1" x14ac:dyDescent="0.3">
      <c r="A6" s="478" t="s">
        <v>1</v>
      </c>
      <c r="B6" s="479"/>
      <c r="C6" s="480"/>
      <c r="D6" s="310"/>
      <c r="E6" s="313"/>
      <c r="F6" s="308"/>
      <c r="G6" s="308"/>
      <c r="H6" s="308"/>
      <c r="I6" s="478" t="s">
        <v>1</v>
      </c>
      <c r="J6" s="479"/>
      <c r="K6" s="479"/>
      <c r="L6" s="480"/>
      <c r="M6" s="310"/>
      <c r="N6" s="310"/>
    </row>
    <row r="7" spans="1:14" ht="16.5" thickTop="1" thickBot="1" x14ac:dyDescent="0.3">
      <c r="F7" s="312"/>
      <c r="G7" s="312"/>
      <c r="H7" s="312"/>
      <c r="I7" s="312"/>
      <c r="J7" s="312"/>
      <c r="K7" s="312"/>
      <c r="L7" s="306"/>
      <c r="M7" s="310"/>
      <c r="N7" s="310"/>
    </row>
    <row r="8" spans="1:14" ht="16.5" thickTop="1" thickBot="1" x14ac:dyDescent="0.3">
      <c r="A8" s="468" t="s">
        <v>11</v>
      </c>
      <c r="B8" s="489"/>
      <c r="C8" s="489"/>
      <c r="D8" s="489"/>
      <c r="E8" s="313"/>
      <c r="F8" s="308"/>
      <c r="G8" s="308"/>
      <c r="H8" s="308"/>
      <c r="I8" s="478" t="s">
        <v>475</v>
      </c>
      <c r="J8" s="479"/>
      <c r="K8" s="479"/>
      <c r="L8" s="480"/>
      <c r="M8" s="310"/>
      <c r="N8" s="310"/>
    </row>
    <row r="9" spans="1:14" ht="16.5" thickTop="1" thickBot="1" x14ac:dyDescent="0.3">
      <c r="A9" s="478" t="s">
        <v>466</v>
      </c>
      <c r="B9" s="479"/>
      <c r="C9" s="480"/>
      <c r="D9" s="310"/>
      <c r="E9" s="313"/>
      <c r="F9" s="308"/>
      <c r="G9" s="308"/>
      <c r="H9" s="308"/>
      <c r="I9" s="478" t="s">
        <v>476</v>
      </c>
      <c r="J9" s="479"/>
      <c r="K9" s="479"/>
      <c r="L9" s="480"/>
      <c r="M9" s="310"/>
      <c r="N9" s="310"/>
    </row>
    <row r="10" spans="1:14" ht="16.5" thickTop="1" thickBot="1" x14ac:dyDescent="0.3">
      <c r="A10" s="478" t="s">
        <v>9</v>
      </c>
      <c r="B10" s="479"/>
      <c r="C10" s="480"/>
      <c r="D10" s="310"/>
      <c r="E10" s="313"/>
      <c r="F10" s="308"/>
      <c r="G10" s="308"/>
      <c r="H10" s="308"/>
      <c r="I10" s="478" t="s">
        <v>477</v>
      </c>
      <c r="J10" s="479"/>
      <c r="K10" s="479"/>
      <c r="L10" s="480"/>
      <c r="M10" s="310"/>
      <c r="N10" s="310"/>
    </row>
    <row r="11" spans="1:14" ht="16.5" thickTop="1" thickBot="1" x14ac:dyDescent="0.3">
      <c r="A11" s="478" t="s">
        <v>10</v>
      </c>
      <c r="B11" s="479"/>
      <c r="C11" s="480"/>
      <c r="D11" s="310"/>
      <c r="E11" s="313"/>
      <c r="I11" s="308" t="s">
        <v>184</v>
      </c>
      <c r="L11" s="442" t="s">
        <v>13</v>
      </c>
      <c r="N11" s="314"/>
    </row>
    <row r="12" spans="1:14" ht="31.5" customHeight="1" thickTop="1" thickBot="1" x14ac:dyDescent="0.3">
      <c r="A12" s="313"/>
      <c r="B12" s="488" t="s">
        <v>501</v>
      </c>
      <c r="C12" s="488"/>
      <c r="D12" s="488"/>
      <c r="I12" s="308" t="s">
        <v>17</v>
      </c>
      <c r="L12" s="443"/>
    </row>
    <row r="13" spans="1:14" s="321" customFormat="1" ht="31.5" customHeight="1" thickTop="1" thickBot="1" x14ac:dyDescent="0.3">
      <c r="A13" s="315" t="s">
        <v>479</v>
      </c>
      <c r="B13" s="443"/>
      <c r="C13" s="483" t="s">
        <v>481</v>
      </c>
      <c r="D13" s="484"/>
      <c r="E13" s="316"/>
      <c r="F13" s="316"/>
      <c r="G13" s="316"/>
      <c r="H13" s="316"/>
      <c r="I13" s="317"/>
      <c r="J13" s="316"/>
      <c r="K13" s="316"/>
      <c r="L13" s="318"/>
      <c r="M13" s="319"/>
      <c r="N13" s="320"/>
    </row>
    <row r="14" spans="1:14" s="321" customFormat="1" ht="31.5" customHeight="1" thickTop="1" thickBot="1" x14ac:dyDescent="0.3">
      <c r="A14" s="315" t="s">
        <v>480</v>
      </c>
      <c r="B14" s="443"/>
      <c r="C14" s="483" t="s">
        <v>478</v>
      </c>
      <c r="D14" s="484"/>
      <c r="E14" s="316"/>
      <c r="F14" s="316"/>
      <c r="G14" s="316"/>
      <c r="H14" s="316"/>
      <c r="I14" s="317"/>
      <c r="J14" s="316"/>
      <c r="K14" s="316"/>
      <c r="L14" s="318"/>
      <c r="M14" s="319"/>
      <c r="N14" s="320"/>
    </row>
    <row r="15" spans="1:14" ht="16.5" thickTop="1" thickBot="1" x14ac:dyDescent="0.3">
      <c r="A15" s="313"/>
      <c r="B15" s="388" t="s">
        <v>454</v>
      </c>
      <c r="C15" s="325" t="s">
        <v>326</v>
      </c>
      <c r="D15" s="322" t="s">
        <v>328</v>
      </c>
      <c r="L15" s="311"/>
      <c r="N15" s="314"/>
    </row>
    <row r="16" spans="1:14" ht="20.25" customHeight="1" thickTop="1" thickBot="1" x14ac:dyDescent="0.35">
      <c r="A16" s="449" t="s">
        <v>506</v>
      </c>
      <c r="B16" s="444"/>
      <c r="C16" s="323">
        <v>0.1</v>
      </c>
      <c r="D16" s="308">
        <v>2025</v>
      </c>
      <c r="E16" s="324">
        <f>IF($B$16="x",$C$16,0)</f>
        <v>0</v>
      </c>
      <c r="L16" s="311"/>
      <c r="N16" s="314"/>
    </row>
    <row r="17" spans="1:14" ht="20.25" thickTop="1" thickBot="1" x14ac:dyDescent="0.35">
      <c r="A17" s="449"/>
      <c r="B17" s="444"/>
      <c r="C17" s="323">
        <v>0.3</v>
      </c>
      <c r="D17" s="308">
        <v>2030</v>
      </c>
      <c r="E17" s="324">
        <f>IF($B$17="x",$C$17,0)</f>
        <v>0</v>
      </c>
      <c r="I17" s="473" t="s">
        <v>169</v>
      </c>
      <c r="J17" s="473"/>
      <c r="K17" s="473"/>
      <c r="L17" s="311"/>
      <c r="N17" s="314"/>
    </row>
    <row r="18" spans="1:14" ht="20.25" thickTop="1" thickBot="1" x14ac:dyDescent="0.35">
      <c r="A18" s="449"/>
      <c r="B18" s="444"/>
      <c r="C18" s="323">
        <v>0.5</v>
      </c>
      <c r="D18" s="308">
        <v>2035</v>
      </c>
      <c r="E18" s="324">
        <f>IF($B$18="x",$C$18,0)</f>
        <v>0</v>
      </c>
      <c r="F18" s="326"/>
      <c r="G18" s="326"/>
      <c r="H18" s="327" t="s">
        <v>170</v>
      </c>
      <c r="I18" s="326">
        <v>2025</v>
      </c>
      <c r="J18" s="326">
        <v>2030</v>
      </c>
      <c r="K18" s="326">
        <v>2035</v>
      </c>
      <c r="L18" s="311"/>
      <c r="N18" s="314"/>
    </row>
    <row r="19" spans="1:14" ht="13.5" customHeight="1" thickTop="1" x14ac:dyDescent="0.3">
      <c r="A19" s="328"/>
      <c r="E19" s="313"/>
      <c r="F19" s="326"/>
      <c r="G19" s="326"/>
      <c r="I19" s="329">
        <f>$E$16</f>
        <v>0</v>
      </c>
      <c r="J19" s="329">
        <f>$E$17</f>
        <v>0</v>
      </c>
      <c r="K19" s="329">
        <f>$E$18</f>
        <v>0</v>
      </c>
      <c r="L19" s="330">
        <f>SUM(I19:K19)</f>
        <v>0</v>
      </c>
    </row>
    <row r="20" spans="1:14" x14ac:dyDescent="0.25">
      <c r="B20" s="322" t="s">
        <v>329</v>
      </c>
      <c r="D20" s="313"/>
      <c r="E20" s="313"/>
      <c r="F20" s="326" t="s">
        <v>161</v>
      </c>
      <c r="G20" s="326"/>
      <c r="H20" s="327"/>
      <c r="I20" s="331">
        <f>IF(I19&gt;0,1,0)</f>
        <v>0</v>
      </c>
      <c r="J20" s="331">
        <f>IF(J19&gt;10%,1,0)</f>
        <v>0</v>
      </c>
      <c r="K20" s="331">
        <f>IF(K19&gt;49%,1,0)</f>
        <v>0</v>
      </c>
      <c r="L20" s="306"/>
    </row>
    <row r="21" spans="1:14" ht="19.5" thickBot="1" x14ac:dyDescent="0.35">
      <c r="B21" s="332">
        <f>B14</f>
        <v>0</v>
      </c>
      <c r="C21" s="333"/>
      <c r="D21" s="334" t="s">
        <v>165</v>
      </c>
      <c r="E21" s="333"/>
      <c r="F21" s="335">
        <f>B21</f>
        <v>0</v>
      </c>
      <c r="G21" s="336"/>
      <c r="H21" s="337" t="s">
        <v>334</v>
      </c>
      <c r="I21" s="336">
        <f>ROUNDUP($I$19*$B$21,0)</f>
        <v>0</v>
      </c>
      <c r="J21" s="336">
        <f>ROUNDUP($J$19*$B$21,0)</f>
        <v>0</v>
      </c>
      <c r="K21" s="336">
        <f>ROUNDUP($K$19*$B$21,0)</f>
        <v>0</v>
      </c>
      <c r="L21" s="338" t="s">
        <v>445</v>
      </c>
      <c r="N21" s="314"/>
    </row>
    <row r="22" spans="1:14" ht="20.25" customHeight="1" thickTop="1" thickBot="1" x14ac:dyDescent="0.35">
      <c r="A22" s="449" t="s">
        <v>507</v>
      </c>
      <c r="B22" s="444"/>
      <c r="D22" s="303" t="s">
        <v>166</v>
      </c>
      <c r="F22" s="339">
        <f>B22</f>
        <v>0</v>
      </c>
      <c r="G22" s="340"/>
      <c r="H22" s="340"/>
      <c r="I22" s="341">
        <f>ROUNDUP($B$22*$I$19*$I$20,0)</f>
        <v>0</v>
      </c>
      <c r="J22" s="341">
        <f>ROUNDUP($B$22*$J$19*$J$20,0)</f>
        <v>0</v>
      </c>
      <c r="K22" s="341">
        <f>ROUNDUP($B$22*$K$19*$K$20,0)</f>
        <v>0</v>
      </c>
      <c r="L22" s="306"/>
      <c r="N22" s="314"/>
    </row>
    <row r="23" spans="1:14" ht="20.25" thickTop="1" thickBot="1" x14ac:dyDescent="0.35">
      <c r="A23" s="449"/>
      <c r="B23" s="444">
        <v>0</v>
      </c>
      <c r="D23" s="303" t="s">
        <v>470</v>
      </c>
      <c r="F23" s="339">
        <f>B23</f>
        <v>0</v>
      </c>
      <c r="G23" s="326"/>
      <c r="H23" s="326"/>
      <c r="I23" s="339">
        <f>B23*I20</f>
        <v>0</v>
      </c>
      <c r="J23" s="339">
        <f>B23*J20</f>
        <v>0</v>
      </c>
      <c r="K23" s="339">
        <f>B23*K20</f>
        <v>0</v>
      </c>
      <c r="N23" s="314"/>
    </row>
    <row r="24" spans="1:14" ht="20.25" thickTop="1" thickBot="1" x14ac:dyDescent="0.35">
      <c r="A24" s="449"/>
      <c r="B24" s="444">
        <v>0</v>
      </c>
      <c r="D24" s="303" t="s">
        <v>167</v>
      </c>
      <c r="F24" s="339">
        <f>B24</f>
        <v>0</v>
      </c>
      <c r="G24" s="340"/>
      <c r="H24" s="340"/>
      <c r="I24" s="341">
        <f>ROUNDUP($B$24*$I$19*$I$20,0)</f>
        <v>0</v>
      </c>
      <c r="J24" s="341">
        <f>ROUNDUP($B$24*$J$19*$J$20,0)</f>
        <v>0</v>
      </c>
      <c r="K24" s="341">
        <f>ROUNDUP($B$24*$K$19*$K$20,0)</f>
        <v>0</v>
      </c>
      <c r="L24" s="306"/>
      <c r="N24" s="314"/>
    </row>
    <row r="25" spans="1:14" ht="20.25" thickTop="1" thickBot="1" x14ac:dyDescent="0.35">
      <c r="A25" s="449"/>
      <c r="B25" s="444">
        <v>0</v>
      </c>
      <c r="D25" s="303" t="s">
        <v>168</v>
      </c>
      <c r="F25" s="339">
        <f>B25</f>
        <v>0</v>
      </c>
      <c r="G25" s="340"/>
      <c r="H25" s="340"/>
      <c r="I25" s="341">
        <f>ROUNDUP($B$25*$I$19*$I$20,0)</f>
        <v>0</v>
      </c>
      <c r="J25" s="341">
        <f>ROUNDUP($B$25*$J$19*$J$20,0)</f>
        <v>0</v>
      </c>
      <c r="K25" s="341">
        <f>ROUNDUP($B$25*$K$19*$K$20,0)</f>
        <v>0</v>
      </c>
      <c r="L25" s="306"/>
      <c r="N25" s="314"/>
    </row>
    <row r="26" spans="1:14" ht="20.25" thickTop="1" thickBot="1" x14ac:dyDescent="0.35">
      <c r="B26" s="342"/>
      <c r="C26" s="342"/>
      <c r="D26" s="342"/>
      <c r="E26" s="342"/>
      <c r="F26" s="343"/>
      <c r="G26" s="343"/>
      <c r="H26" s="344" t="s">
        <v>509</v>
      </c>
      <c r="I26" s="343">
        <f>SUM(I22:I25)</f>
        <v>0</v>
      </c>
      <c r="J26" s="343">
        <f>SUM(J22:J25)</f>
        <v>0</v>
      </c>
      <c r="K26" s="343">
        <f>SUM(K22:K25)</f>
        <v>0</v>
      </c>
      <c r="L26" s="345">
        <f>SUM(I26:K26)</f>
        <v>0</v>
      </c>
      <c r="N26" s="346"/>
    </row>
    <row r="27" spans="1:14" ht="15.75" thickTop="1" x14ac:dyDescent="0.25">
      <c r="B27" s="347"/>
      <c r="C27" s="347"/>
      <c r="D27" s="347"/>
      <c r="E27" s="347"/>
      <c r="F27" s="351"/>
      <c r="G27" s="351"/>
      <c r="H27" s="348"/>
      <c r="I27" s="351"/>
      <c r="J27" s="351"/>
      <c r="K27" s="351"/>
      <c r="L27" s="349"/>
      <c r="N27" s="346"/>
    </row>
    <row r="28" spans="1:14" ht="15.75" thickBot="1" x14ac:dyDescent="0.3">
      <c r="D28" s="347"/>
      <c r="E28" s="347"/>
      <c r="F28" s="351"/>
      <c r="G28" s="351"/>
      <c r="H28" s="348"/>
      <c r="I28" s="351"/>
      <c r="J28" s="351"/>
      <c r="K28" s="477" t="s">
        <v>171</v>
      </c>
      <c r="L28" s="477"/>
      <c r="N28" s="346"/>
    </row>
    <row r="29" spans="1:14" ht="20.25" thickTop="1" thickBot="1" x14ac:dyDescent="0.35">
      <c r="B29" s="350" t="s">
        <v>327</v>
      </c>
      <c r="D29" s="348" t="s">
        <v>342</v>
      </c>
      <c r="E29" s="474" t="s">
        <v>336</v>
      </c>
      <c r="F29" s="474"/>
      <c r="G29" s="474"/>
      <c r="H29" s="352" t="s">
        <v>448</v>
      </c>
      <c r="I29" s="353"/>
      <c r="J29" s="353"/>
      <c r="K29" s="475">
        <f>B32</f>
        <v>50</v>
      </c>
      <c r="L29" s="476"/>
      <c r="N29" s="346"/>
    </row>
    <row r="30" spans="1:14" ht="16.5" thickTop="1" thickBot="1" x14ac:dyDescent="0.3">
      <c r="C30" s="313" t="s">
        <v>4</v>
      </c>
      <c r="D30" s="350" t="s">
        <v>335</v>
      </c>
      <c r="E30" s="354">
        <f>I19</f>
        <v>0</v>
      </c>
      <c r="F30" s="354">
        <f>J19</f>
        <v>0</v>
      </c>
      <c r="G30" s="354">
        <f>K19</f>
        <v>0</v>
      </c>
      <c r="H30" s="355"/>
      <c r="I30" s="351"/>
      <c r="J30" s="351"/>
      <c r="K30" s="351"/>
      <c r="L30" s="356"/>
      <c r="N30" s="346"/>
    </row>
    <row r="31" spans="1:14" ht="20.25" customHeight="1" thickTop="1" thickBot="1" x14ac:dyDescent="0.35">
      <c r="A31" s="449" t="s">
        <v>482</v>
      </c>
      <c r="B31" s="444">
        <v>20</v>
      </c>
      <c r="C31" s="313" t="s">
        <v>333</v>
      </c>
      <c r="D31" s="303" t="s">
        <v>175</v>
      </c>
      <c r="E31" s="487">
        <f>B31</f>
        <v>20</v>
      </c>
      <c r="F31" s="487"/>
      <c r="G31" s="487"/>
      <c r="H31" s="358"/>
      <c r="I31" s="351"/>
      <c r="J31" s="351"/>
      <c r="K31" s="351"/>
      <c r="L31" s="356"/>
      <c r="N31" s="346"/>
    </row>
    <row r="32" spans="1:14" ht="20.25" thickTop="1" thickBot="1" x14ac:dyDescent="0.35">
      <c r="A32" s="449"/>
      <c r="B32" s="444">
        <v>50</v>
      </c>
      <c r="C32" s="313" t="s">
        <v>331</v>
      </c>
      <c r="D32" s="303" t="s">
        <v>171</v>
      </c>
      <c r="E32" s="447">
        <f>B32</f>
        <v>50</v>
      </c>
      <c r="F32" s="447"/>
      <c r="G32" s="447"/>
      <c r="H32" s="359"/>
      <c r="I32" s="490" t="s">
        <v>343</v>
      </c>
      <c r="J32" s="490"/>
      <c r="K32" s="490"/>
      <c r="L32" s="490"/>
    </row>
    <row r="33" spans="1:15" ht="20.25" thickTop="1" thickBot="1" x14ac:dyDescent="0.35">
      <c r="A33" s="449"/>
      <c r="B33" s="444">
        <v>8</v>
      </c>
      <c r="C33" s="313" t="s">
        <v>332</v>
      </c>
      <c r="D33" s="303" t="s">
        <v>172</v>
      </c>
      <c r="E33" s="485">
        <f>B33</f>
        <v>8</v>
      </c>
      <c r="F33" s="485"/>
      <c r="G33" s="485"/>
      <c r="H33" s="360" t="s">
        <v>446</v>
      </c>
      <c r="I33" s="361">
        <v>2025</v>
      </c>
      <c r="J33" s="361">
        <v>2030</v>
      </c>
      <c r="K33" s="361">
        <v>2035</v>
      </c>
      <c r="L33" s="362"/>
    </row>
    <row r="34" spans="1:15" ht="19.5" thickTop="1" x14ac:dyDescent="0.3">
      <c r="B34" s="363">
        <f>(B31/100)*B32</f>
        <v>10</v>
      </c>
      <c r="C34" s="364" t="s">
        <v>330</v>
      </c>
      <c r="D34" s="304" t="s">
        <v>173</v>
      </c>
      <c r="E34" s="491">
        <f>B34</f>
        <v>10</v>
      </c>
      <c r="F34" s="491"/>
      <c r="G34" s="491"/>
      <c r="H34" s="365" t="s">
        <v>447</v>
      </c>
      <c r="I34" s="366">
        <f>I19</f>
        <v>0</v>
      </c>
      <c r="J34" s="366">
        <f>J19</f>
        <v>0</v>
      </c>
      <c r="K34" s="366">
        <f>K19</f>
        <v>0</v>
      </c>
      <c r="L34" s="362"/>
    </row>
    <row r="35" spans="1:15" x14ac:dyDescent="0.25">
      <c r="B35" s="304"/>
      <c r="C35" s="367"/>
      <c r="D35" s="304" t="s">
        <v>174</v>
      </c>
      <c r="E35" s="368">
        <f>I26*E34</f>
        <v>0</v>
      </c>
      <c r="F35" s="368">
        <f>E34*J26</f>
        <v>0</v>
      </c>
      <c r="G35" s="368">
        <f>K26*E34</f>
        <v>0</v>
      </c>
      <c r="H35" s="369"/>
      <c r="I35" s="304"/>
      <c r="J35" s="304"/>
      <c r="K35" s="304"/>
      <c r="L35" s="370" t="s">
        <v>486</v>
      </c>
    </row>
    <row r="36" spans="1:15" x14ac:dyDescent="0.25">
      <c r="B36" s="304"/>
      <c r="C36" s="367"/>
      <c r="D36" s="465" t="s">
        <v>489</v>
      </c>
      <c r="E36" s="466">
        <f>E33</f>
        <v>8</v>
      </c>
      <c r="F36" s="466"/>
      <c r="G36" s="467"/>
      <c r="H36" s="371"/>
      <c r="I36" s="450" t="s">
        <v>485</v>
      </c>
      <c r="J36" s="451"/>
      <c r="K36" s="452"/>
      <c r="L36" s="372">
        <f>B33</f>
        <v>8</v>
      </c>
    </row>
    <row r="37" spans="1:15" x14ac:dyDescent="0.25">
      <c r="B37" s="304"/>
      <c r="C37" s="367"/>
      <c r="D37" s="465"/>
      <c r="E37" s="466"/>
      <c r="F37" s="466"/>
      <c r="G37" s="467"/>
      <c r="H37" s="373" t="s">
        <v>487</v>
      </c>
      <c r="I37" s="374">
        <f>$E$35/$E$33</f>
        <v>0</v>
      </c>
      <c r="J37" s="374">
        <f>$F$35/$E$33</f>
        <v>0</v>
      </c>
      <c r="K37" s="374">
        <f>$G$35/$E$33</f>
        <v>0</v>
      </c>
      <c r="L37" s="375"/>
    </row>
    <row r="38" spans="1:15" ht="18.75" x14ac:dyDescent="0.3">
      <c r="B38" s="376">
        <f>B31</f>
        <v>20</v>
      </c>
      <c r="C38" s="377" t="s">
        <v>330</v>
      </c>
      <c r="D38" s="378" t="s">
        <v>176</v>
      </c>
      <c r="E38" s="381">
        <f>E31*I26</f>
        <v>0</v>
      </c>
      <c r="F38" s="381">
        <f>J26*E31</f>
        <v>0</v>
      </c>
      <c r="G38" s="381">
        <f>E31*K26</f>
        <v>0</v>
      </c>
      <c r="H38" s="379"/>
      <c r="I38" s="461"/>
      <c r="J38" s="461"/>
      <c r="K38" s="461"/>
      <c r="L38" s="461"/>
    </row>
    <row r="39" spans="1:15" x14ac:dyDescent="0.25">
      <c r="B39" s="378"/>
      <c r="C39" s="380"/>
      <c r="D39" s="464" t="s">
        <v>344</v>
      </c>
      <c r="E39" s="462">
        <f>E31</f>
        <v>20</v>
      </c>
      <c r="F39" s="462"/>
      <c r="G39" s="463"/>
      <c r="H39" s="382"/>
      <c r="I39" s="453" t="s">
        <v>485</v>
      </c>
      <c r="J39" s="454"/>
      <c r="K39" s="455"/>
      <c r="L39" s="383">
        <f>B33</f>
        <v>8</v>
      </c>
    </row>
    <row r="40" spans="1:15" x14ac:dyDescent="0.25">
      <c r="B40" s="378"/>
      <c r="C40" s="380"/>
      <c r="D40" s="464"/>
      <c r="E40" s="462"/>
      <c r="F40" s="462"/>
      <c r="G40" s="463"/>
      <c r="H40" s="379" t="s">
        <v>488</v>
      </c>
      <c r="I40" s="384">
        <f>E38/E33</f>
        <v>0</v>
      </c>
      <c r="J40" s="384">
        <f>F38/E33</f>
        <v>0</v>
      </c>
      <c r="K40" s="384">
        <f>G38/E33</f>
        <v>0</v>
      </c>
      <c r="L40" s="385"/>
    </row>
    <row r="41" spans="1:15" x14ac:dyDescent="0.25">
      <c r="B41" s="305"/>
      <c r="C41" s="340"/>
      <c r="D41" s="401"/>
      <c r="E41" s="402"/>
      <c r="F41" s="402"/>
      <c r="G41" s="357"/>
      <c r="H41" s="403"/>
      <c r="I41" s="404"/>
      <c r="J41" s="404"/>
      <c r="K41" s="404"/>
      <c r="L41" s="405"/>
    </row>
    <row r="42" spans="1:15" x14ac:dyDescent="0.25">
      <c r="B42" s="322" t="s">
        <v>494</v>
      </c>
      <c r="C42" s="340"/>
      <c r="D42" s="346"/>
      <c r="E42" s="326"/>
      <c r="F42" s="326"/>
      <c r="G42" s="386"/>
      <c r="H42" s="407" t="s">
        <v>491</v>
      </c>
      <c r="I42" s="406"/>
      <c r="J42" s="406"/>
      <c r="K42" s="406"/>
      <c r="L42" s="386"/>
    </row>
    <row r="43" spans="1:15" ht="15.75" thickBot="1" x14ac:dyDescent="0.3">
      <c r="A43" s="400"/>
      <c r="B43" s="409" t="s">
        <v>492</v>
      </c>
      <c r="C43" s="409" t="s">
        <v>493</v>
      </c>
      <c r="D43" s="322"/>
      <c r="E43" s="326"/>
      <c r="F43" s="326"/>
      <c r="G43" s="326"/>
      <c r="H43" s="387"/>
      <c r="I43" s="389"/>
      <c r="J43" s="389"/>
      <c r="K43" s="389"/>
      <c r="L43" s="390"/>
    </row>
    <row r="44" spans="1:15" ht="20.25" customHeight="1" thickTop="1" thickBot="1" x14ac:dyDescent="0.35">
      <c r="A44" s="449" t="s">
        <v>497</v>
      </c>
      <c r="B44" s="444">
        <v>3.7</v>
      </c>
      <c r="C44" s="444">
        <v>3.7</v>
      </c>
      <c r="D44" s="312" t="s">
        <v>495</v>
      </c>
      <c r="E44" s="339"/>
      <c r="F44" s="339"/>
      <c r="G44" s="339"/>
      <c r="H44" s="391" t="s">
        <v>505</v>
      </c>
      <c r="I44" s="392">
        <f>ROUNDUP((I40+I37)/2,0)</f>
        <v>0</v>
      </c>
      <c r="J44" s="392">
        <f>ROUNDUP((J40+J37)/2,0)</f>
        <v>0</v>
      </c>
      <c r="K44" s="392">
        <f>ROUNDUP((K40+K37)/2,0)</f>
        <v>0</v>
      </c>
      <c r="L44" s="439" t="s">
        <v>186</v>
      </c>
    </row>
    <row r="45" spans="1:15" ht="23.25" customHeight="1" thickTop="1" thickBot="1" x14ac:dyDescent="0.35">
      <c r="A45" s="449"/>
      <c r="B45" s="444">
        <v>11</v>
      </c>
      <c r="C45" s="444">
        <v>11</v>
      </c>
      <c r="D45" s="312" t="s">
        <v>496</v>
      </c>
      <c r="H45" s="393" t="s">
        <v>460</v>
      </c>
      <c r="I45" s="458"/>
      <c r="J45" s="459"/>
      <c r="K45" s="460"/>
      <c r="L45" s="441" t="s">
        <v>186</v>
      </c>
      <c r="M45" s="486" t="s">
        <v>508</v>
      </c>
      <c r="N45" s="486"/>
      <c r="O45" s="486"/>
    </row>
    <row r="46" spans="1:15" ht="15.75" thickTop="1" x14ac:dyDescent="0.25">
      <c r="H46" s="456" t="s">
        <v>484</v>
      </c>
      <c r="I46" s="457"/>
      <c r="J46" s="457"/>
      <c r="K46" s="457"/>
      <c r="L46" s="440"/>
    </row>
    <row r="47" spans="1:15" ht="15.75" thickBot="1" x14ac:dyDescent="0.3">
      <c r="B47" s="468" t="s">
        <v>339</v>
      </c>
      <c r="C47" s="468"/>
      <c r="D47" s="322"/>
      <c r="H47" s="395" t="s">
        <v>177</v>
      </c>
      <c r="I47" s="396"/>
      <c r="J47" s="397">
        <v>11</v>
      </c>
      <c r="K47" s="398"/>
      <c r="L47" s="398" t="s">
        <v>186</v>
      </c>
    </row>
    <row r="48" spans="1:15" ht="20.25" customHeight="1" thickTop="1" thickBot="1" x14ac:dyDescent="0.35">
      <c r="A48" s="449" t="s">
        <v>483</v>
      </c>
      <c r="B48" s="444"/>
      <c r="C48" s="303" t="s">
        <v>340</v>
      </c>
      <c r="D48" s="312" t="s">
        <v>337</v>
      </c>
      <c r="E48" s="324">
        <v>1</v>
      </c>
      <c r="F48" s="399"/>
      <c r="H48" s="395" t="s">
        <v>178</v>
      </c>
      <c r="I48" s="396"/>
      <c r="J48" s="397">
        <v>22</v>
      </c>
      <c r="K48" s="398"/>
      <c r="L48" s="398" t="s">
        <v>186</v>
      </c>
    </row>
    <row r="49" spans="1:12" ht="20.25" thickTop="1" thickBot="1" x14ac:dyDescent="0.35">
      <c r="A49" s="449"/>
      <c r="B49" s="444">
        <v>20</v>
      </c>
      <c r="C49" s="303" t="s">
        <v>341</v>
      </c>
      <c r="D49" s="312" t="s">
        <v>338</v>
      </c>
      <c r="E49" s="324">
        <v>1</v>
      </c>
      <c r="H49" s="395" t="s">
        <v>179</v>
      </c>
      <c r="I49" s="396"/>
      <c r="J49" s="397">
        <v>34</v>
      </c>
      <c r="K49" s="398"/>
      <c r="L49" s="398" t="s">
        <v>186</v>
      </c>
    </row>
    <row r="50" spans="1:12" ht="15.75" thickTop="1" x14ac:dyDescent="0.25">
      <c r="B50" s="468"/>
      <c r="C50" s="468"/>
      <c r="H50" s="395" t="s">
        <v>180</v>
      </c>
      <c r="I50" s="396"/>
      <c r="J50" s="397">
        <v>60</v>
      </c>
      <c r="K50" s="398"/>
      <c r="L50" s="398" t="s">
        <v>186</v>
      </c>
    </row>
    <row r="51" spans="1:12" x14ac:dyDescent="0.25">
      <c r="A51" s="408"/>
      <c r="B51" s="322"/>
      <c r="D51" s="312"/>
      <c r="H51" s="395" t="s">
        <v>181</v>
      </c>
      <c r="I51" s="396"/>
      <c r="J51" s="397">
        <v>80</v>
      </c>
      <c r="K51" s="398"/>
      <c r="L51" s="398" t="s">
        <v>186</v>
      </c>
    </row>
    <row r="52" spans="1:12" ht="20.25" customHeight="1" thickBot="1" x14ac:dyDescent="0.3">
      <c r="A52" s="408"/>
      <c r="B52" s="438" t="s">
        <v>503</v>
      </c>
      <c r="D52" s="312"/>
      <c r="H52" s="395" t="s">
        <v>182</v>
      </c>
      <c r="I52" s="396"/>
      <c r="J52" s="397">
        <v>100</v>
      </c>
      <c r="K52" s="398"/>
      <c r="L52" s="398" t="s">
        <v>186</v>
      </c>
    </row>
    <row r="53" spans="1:12" ht="15" customHeight="1" thickTop="1" thickBot="1" x14ac:dyDescent="0.3">
      <c r="B53" s="469" t="s">
        <v>504</v>
      </c>
      <c r="C53" s="470"/>
      <c r="D53" s="470"/>
      <c r="E53" s="470"/>
      <c r="F53" s="471"/>
      <c r="H53" s="395" t="s">
        <v>183</v>
      </c>
      <c r="I53" s="396"/>
      <c r="J53" s="397">
        <v>120</v>
      </c>
      <c r="K53" s="398"/>
      <c r="L53" s="398" t="s">
        <v>186</v>
      </c>
    </row>
    <row r="54" spans="1:12" ht="68.25" customHeight="1" thickTop="1" x14ac:dyDescent="0.25">
      <c r="B54" s="448" t="s">
        <v>490</v>
      </c>
      <c r="C54" s="448"/>
      <c r="D54" s="448"/>
      <c r="E54" s="448"/>
      <c r="F54" s="448"/>
      <c r="G54" s="448"/>
      <c r="H54" s="448"/>
      <c r="I54" s="448"/>
      <c r="J54" s="448"/>
      <c r="K54" s="448"/>
      <c r="L54" s="448"/>
    </row>
  </sheetData>
  <sheetProtection algorithmName="SHA-512" hashValue="F+9TTqbdC+d+Jne7mUAVyOa51wjCzchSmtHjenI6DsRQLEyeb0QnrgYaFurFNSthl6y7xlI8I2ODmcg7P1wsFw==" saltValue="1yoTAUwpju7y1BqUVNhd7Q==" spinCount="100000" sheet="1" objects="1" scenarios="1"/>
  <mergeCells count="47">
    <mergeCell ref="E33:G33"/>
    <mergeCell ref="M45:O45"/>
    <mergeCell ref="A5:C5"/>
    <mergeCell ref="A6:C6"/>
    <mergeCell ref="A9:C9"/>
    <mergeCell ref="A10:C10"/>
    <mergeCell ref="A11:C11"/>
    <mergeCell ref="E31:G31"/>
    <mergeCell ref="B12:D12"/>
    <mergeCell ref="A8:D8"/>
    <mergeCell ref="A31:A33"/>
    <mergeCell ref="A16:A18"/>
    <mergeCell ref="A22:A25"/>
    <mergeCell ref="I32:L32"/>
    <mergeCell ref="E34:G34"/>
    <mergeCell ref="A1:D1"/>
    <mergeCell ref="A4:D4"/>
    <mergeCell ref="A2:D2"/>
    <mergeCell ref="C14:D14"/>
    <mergeCell ref="C13:D13"/>
    <mergeCell ref="I1:K1"/>
    <mergeCell ref="I17:K17"/>
    <mergeCell ref="E29:G29"/>
    <mergeCell ref="K29:L29"/>
    <mergeCell ref="K28:L28"/>
    <mergeCell ref="I10:L10"/>
    <mergeCell ref="I9:L9"/>
    <mergeCell ref="I8:L8"/>
    <mergeCell ref="I6:L6"/>
    <mergeCell ref="I5:L5"/>
    <mergeCell ref="I4:L4"/>
    <mergeCell ref="E32:G32"/>
    <mergeCell ref="B54:L54"/>
    <mergeCell ref="A44:A45"/>
    <mergeCell ref="A48:A49"/>
    <mergeCell ref="I36:K36"/>
    <mergeCell ref="I39:K39"/>
    <mergeCell ref="H46:K46"/>
    <mergeCell ref="I45:K45"/>
    <mergeCell ref="I38:L38"/>
    <mergeCell ref="E39:G40"/>
    <mergeCell ref="D39:D40"/>
    <mergeCell ref="D36:D37"/>
    <mergeCell ref="E36:G37"/>
    <mergeCell ref="B50:C50"/>
    <mergeCell ref="B53:F53"/>
    <mergeCell ref="B47:C47"/>
  </mergeCells>
  <pageMargins left="0.9055118110236221" right="0.11811023622047245" top="0.39370078740157483" bottom="0.39370078740157483" header="0.31496062992125984" footer="0.19685039370078741"/>
  <pageSetup paperSize="9" scale="52" fitToWidth="0" orientation="landscape" r:id="rId1"/>
  <headerFooter>
    <oddFooter>&amp;L&amp;K00-023Quelle/Bezug: EBE Mobility &amp; Green Energy GmbH 2020&amp;C&amp;K00-023
www.ebe-mobility.at&amp;K01+000
&amp;R&amp;K00-023eMC KOSTENBLÖCKE_V12_20.06.2020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BFE9A-08F5-41C8-B79D-7933D3344541}">
  <sheetPr codeName="Tabelle2">
    <tabColor theme="4" tint="0.79998168889431442"/>
  </sheetPr>
  <dimension ref="A1:K172"/>
  <sheetViews>
    <sheetView topLeftCell="A19" zoomScaleNormal="100" zoomScaleSheetLayoutView="100" workbookViewId="0">
      <selection activeCell="D13" sqref="D13"/>
    </sheetView>
  </sheetViews>
  <sheetFormatPr baseColWidth="10" defaultRowHeight="15" x14ac:dyDescent="0.25"/>
  <cols>
    <col min="1" max="1" width="6.42578125" style="28" customWidth="1"/>
    <col min="2" max="2" width="7" style="62" bestFit="1" customWidth="1"/>
    <col min="3" max="3" width="13.28515625" style="82" bestFit="1" customWidth="1"/>
    <col min="4" max="4" width="89.85546875" style="49" bestFit="1" customWidth="1"/>
    <col min="5" max="6" width="15.7109375" style="49" customWidth="1"/>
    <col min="7" max="7" width="12.85546875" style="64" customWidth="1"/>
    <col min="8" max="8" width="14.42578125" style="49" customWidth="1"/>
    <col min="9" max="9" width="12.7109375" style="49" bestFit="1" customWidth="1"/>
    <col min="10" max="10" width="11.42578125" style="62"/>
    <col min="11" max="16384" width="11.42578125" style="49"/>
  </cols>
  <sheetData>
    <row r="1" spans="1:10" ht="26.25" x14ac:dyDescent="0.4">
      <c r="A1" s="499" t="s">
        <v>164</v>
      </c>
      <c r="B1" s="499"/>
      <c r="C1" s="499"/>
      <c r="D1" s="499"/>
      <c r="E1" s="128"/>
      <c r="F1" s="128"/>
      <c r="G1" s="500" t="s">
        <v>450</v>
      </c>
      <c r="H1" s="500"/>
      <c r="I1" s="500"/>
      <c r="J1" s="23">
        <v>1.3</v>
      </c>
    </row>
    <row r="2" spans="1:10" ht="27" thickBot="1" x14ac:dyDescent="0.45">
      <c r="A2" s="128" t="s">
        <v>16</v>
      </c>
      <c r="B2" s="128"/>
      <c r="C2" s="128"/>
      <c r="D2" s="183"/>
      <c r="E2" s="183"/>
      <c r="F2" s="128"/>
      <c r="G2" s="260" t="s">
        <v>415</v>
      </c>
      <c r="H2" s="260" t="s">
        <v>416</v>
      </c>
      <c r="I2" s="260" t="s">
        <v>292</v>
      </c>
    </row>
    <row r="3" spans="1:10" ht="64.5" customHeight="1" thickBot="1" x14ac:dyDescent="0.45">
      <c r="A3" s="246"/>
      <c r="B3" s="242"/>
      <c r="C3" s="201"/>
      <c r="D3" s="508" t="s">
        <v>451</v>
      </c>
      <c r="E3" s="508"/>
      <c r="F3" s="508"/>
      <c r="G3" s="261" t="str">
        <f>IF(G41=1,"empfohlen",IF(G41=2,"bedingt anwendbar",IF(G41=3,"nicht anwendbar  nicht sinnvoll")))</f>
        <v>empfohlen</v>
      </c>
      <c r="H3" s="261" t="str">
        <f t="shared" ref="H3:I3" si="0">IF(H41=1,"empfohlen",IF(H41=2,"bedingt anwendbar",IF(H41=3,"nicht anwendbar  nicht sinnvoll")))</f>
        <v>bedingt anwendbar</v>
      </c>
      <c r="I3" s="261" t="str">
        <f t="shared" si="0"/>
        <v>nicht anwendbar  nicht sinnvoll</v>
      </c>
    </row>
    <row r="4" spans="1:10" ht="7.5" customHeight="1" x14ac:dyDescent="0.4">
      <c r="D4" s="183"/>
      <c r="E4" s="183"/>
    </row>
    <row r="5" spans="1:10" x14ac:dyDescent="0.25">
      <c r="A5" s="494" t="s">
        <v>0</v>
      </c>
      <c r="B5" s="494"/>
      <c r="C5" s="494"/>
      <c r="D5" s="494"/>
      <c r="E5" s="125"/>
      <c r="F5" s="125"/>
      <c r="G5" s="264" t="s">
        <v>461</v>
      </c>
      <c r="H5" s="264"/>
      <c r="I5" s="264"/>
    </row>
    <row r="6" spans="1:10" x14ac:dyDescent="0.25">
      <c r="A6" s="493" t="str">
        <f>'1. OBJEKT-ANLAGENÜBERSICHT'!A5</f>
        <v>Adresse</v>
      </c>
      <c r="B6" s="493"/>
      <c r="C6" s="493"/>
      <c r="D6" s="493"/>
      <c r="E6" s="123"/>
      <c r="F6" s="123"/>
      <c r="G6" s="252" t="str">
        <f>'1. OBJEKT-ANLAGENÜBERSICHT'!I4</f>
        <v>Firmenname</v>
      </c>
      <c r="H6" s="252"/>
    </row>
    <row r="7" spans="1:10" x14ac:dyDescent="0.25">
      <c r="A7" s="493" t="str">
        <f>'1. OBJEKT-ANLAGENÜBERSICHT'!A6</f>
        <v>PLZ Ort</v>
      </c>
      <c r="B7" s="493"/>
      <c r="C7" s="493"/>
      <c r="D7" s="493"/>
      <c r="E7" s="123"/>
      <c r="F7" s="123"/>
      <c r="G7" s="250" t="str">
        <f>'1. OBJEKT-ANLAGENÜBERSICHT'!I5</f>
        <v>Adresse</v>
      </c>
      <c r="H7" s="250"/>
    </row>
    <row r="8" spans="1:10" x14ac:dyDescent="0.25">
      <c r="G8" s="252" t="str">
        <f>'1. OBJEKT-ANLAGENÜBERSICHT'!I6</f>
        <v>PLZ Ort</v>
      </c>
      <c r="H8" s="252"/>
    </row>
    <row r="9" spans="1:10" x14ac:dyDescent="0.25">
      <c r="A9" s="494" t="s">
        <v>11</v>
      </c>
      <c r="B9" s="495"/>
      <c r="C9" s="495"/>
      <c r="D9" s="495"/>
      <c r="E9" s="123"/>
      <c r="F9" s="123"/>
      <c r="G9" s="496" t="str">
        <f>'1. OBJEKT-ANLAGENÜBERSICHT'!I8</f>
        <v>Tel.Nr</v>
      </c>
      <c r="H9" s="496"/>
    </row>
    <row r="10" spans="1:10" x14ac:dyDescent="0.25">
      <c r="A10" s="90" t="str">
        <f>'1. OBJEKT-ANLAGENÜBERSICHT'!A9</f>
        <v>Vorname Nachname</v>
      </c>
      <c r="B10" s="90"/>
      <c r="C10" s="90"/>
      <c r="D10" s="90"/>
      <c r="E10" s="123"/>
      <c r="F10" s="123"/>
      <c r="G10" s="252" t="str">
        <f>'1. OBJEKT-ANLAGENÜBERSICHT'!I9</f>
        <v>e-mail</v>
      </c>
      <c r="H10" s="252"/>
    </row>
    <row r="11" spans="1:10" x14ac:dyDescent="0.25">
      <c r="A11" s="90" t="str">
        <f>'1. OBJEKT-ANLAGENÜBERSICHT'!A10</f>
        <v>Telefonnummer</v>
      </c>
      <c r="B11" s="90"/>
      <c r="C11" s="90"/>
      <c r="D11" s="90"/>
      <c r="E11" s="123"/>
      <c r="F11" s="123"/>
      <c r="G11" s="252" t="str">
        <f>'1. OBJEKT-ANLAGENÜBERSICHT'!I10</f>
        <v>BearbeiterIn</v>
      </c>
      <c r="H11" s="252"/>
    </row>
    <row r="12" spans="1:10" x14ac:dyDescent="0.25">
      <c r="A12" s="90" t="str">
        <f>'1. OBJEKT-ANLAGENÜBERSICHT'!A11</f>
        <v>E-Mail</v>
      </c>
      <c r="B12" s="90"/>
      <c r="C12" s="90"/>
      <c r="D12" s="90"/>
      <c r="E12" s="123"/>
      <c r="F12" s="123"/>
      <c r="G12" s="65"/>
    </row>
    <row r="13" spans="1:10" x14ac:dyDescent="0.25">
      <c r="H13" s="40" t="s">
        <v>12</v>
      </c>
      <c r="I13" s="53" t="s">
        <v>13</v>
      </c>
    </row>
    <row r="14" spans="1:10" ht="18.75" x14ac:dyDescent="0.3">
      <c r="D14" s="210" t="s">
        <v>453</v>
      </c>
      <c r="E14" s="245">
        <f>'1. OBJEKT-ANLAGENÜBERSICHT'!B13</f>
        <v>0</v>
      </c>
      <c r="H14" s="40" t="s">
        <v>17</v>
      </c>
      <c r="I14" s="54"/>
    </row>
    <row r="15" spans="1:10" ht="18.75" x14ac:dyDescent="0.3">
      <c r="D15" s="210" t="s">
        <v>413</v>
      </c>
      <c r="E15" s="245">
        <f>'1. OBJEKT-ANLAGENÜBERSICHT'!B14</f>
        <v>0</v>
      </c>
      <c r="F15" s="216"/>
      <c r="I15" s="54"/>
    </row>
    <row r="16" spans="1:10" ht="18.75" x14ac:dyDescent="0.3">
      <c r="D16" s="210" t="s">
        <v>422</v>
      </c>
      <c r="E16" s="245">
        <f>'1. OBJEKT-ANLAGENÜBERSICHT'!L26</f>
        <v>0</v>
      </c>
      <c r="F16" s="210" t="s">
        <v>455</v>
      </c>
      <c r="G16" s="507" t="s">
        <v>414</v>
      </c>
      <c r="H16" s="507"/>
      <c r="I16" s="507"/>
    </row>
    <row r="17" spans="1:11" s="62" customFormat="1" ht="16.5" customHeight="1" x14ac:dyDescent="0.3">
      <c r="A17" s="227"/>
      <c r="B17" s="227"/>
      <c r="C17" s="224"/>
      <c r="D17" s="228"/>
      <c r="E17" s="229"/>
      <c r="F17" s="230"/>
      <c r="G17" s="224" t="s">
        <v>415</v>
      </c>
      <c r="H17" s="224" t="s">
        <v>416</v>
      </c>
      <c r="I17" s="224" t="s">
        <v>292</v>
      </c>
      <c r="K17" s="49"/>
    </row>
    <row r="18" spans="1:11" s="62" customFormat="1" ht="18.75" x14ac:dyDescent="0.3">
      <c r="A18" s="121"/>
      <c r="B18" s="121"/>
      <c r="C18" s="184"/>
      <c r="D18" s="218" t="s">
        <v>423</v>
      </c>
      <c r="E18" s="219"/>
      <c r="F18" s="220"/>
      <c r="G18" s="240"/>
      <c r="H18" s="240"/>
      <c r="I18" s="221">
        <f>'1. OBJEKT-ANLAGENÜBERSICHT'!L19</f>
        <v>0</v>
      </c>
      <c r="K18" s="49"/>
    </row>
    <row r="19" spans="1:11" s="62" customFormat="1" ht="18.75" x14ac:dyDescent="0.3">
      <c r="A19" s="121"/>
      <c r="B19" s="121"/>
      <c r="C19" s="184"/>
      <c r="D19" s="218" t="s">
        <v>442</v>
      </c>
      <c r="E19" s="219"/>
      <c r="F19" s="220"/>
      <c r="G19" s="222">
        <f>'1. OBJEKT-ANLAGENÜBERSICHT'!E48</f>
        <v>1</v>
      </c>
      <c r="H19" s="222">
        <f>'1. OBJEKT-ANLAGENÜBERSICHT'!E49</f>
        <v>1</v>
      </c>
      <c r="I19" s="222">
        <f>'1. OBJEKT-ANLAGENÜBERSICHT'!L26</f>
        <v>0</v>
      </c>
      <c r="K19" s="49"/>
    </row>
    <row r="20" spans="1:11" s="62" customFormat="1" ht="18.75" x14ac:dyDescent="0.3">
      <c r="A20" s="121"/>
      <c r="B20" s="121"/>
      <c r="C20" s="184"/>
      <c r="D20" s="218" t="s">
        <v>456</v>
      </c>
      <c r="E20" s="219"/>
      <c r="F20" s="220"/>
      <c r="G20" s="217">
        <f>'1. OBJEKT-ANLAGENÜBERSICHT'!B44</f>
        <v>3.7</v>
      </c>
      <c r="H20" s="217">
        <f>'1. OBJEKT-ANLAGENÜBERSICHT'!B45</f>
        <v>11</v>
      </c>
      <c r="I20" s="217">
        <f>'1. OBJEKT-ANLAGENÜBERSICHT'!I45</f>
        <v>0</v>
      </c>
      <c r="J20" s="295" t="s">
        <v>472</v>
      </c>
      <c r="K20" s="49"/>
    </row>
    <row r="21" spans="1:11" s="62" customFormat="1" ht="16.5" customHeight="1" x14ac:dyDescent="0.3">
      <c r="A21" s="26"/>
      <c r="B21" s="26" t="s">
        <v>427</v>
      </c>
      <c r="C21" s="127" t="s">
        <v>170</v>
      </c>
      <c r="D21" s="231" t="s">
        <v>424</v>
      </c>
      <c r="E21" s="232"/>
      <c r="F21" s="232"/>
      <c r="G21" s="223" t="s">
        <v>415</v>
      </c>
      <c r="H21" s="223" t="s">
        <v>416</v>
      </c>
      <c r="I21" s="223" t="s">
        <v>292</v>
      </c>
      <c r="J21" s="295" t="s">
        <v>458</v>
      </c>
      <c r="K21" s="49"/>
    </row>
    <row r="22" spans="1:11" s="62" customFormat="1" x14ac:dyDescent="0.25">
      <c r="A22" s="65"/>
      <c r="B22" s="82" t="s">
        <v>96</v>
      </c>
      <c r="C22" s="82" t="s">
        <v>296</v>
      </c>
      <c r="D22" s="65" t="s">
        <v>417</v>
      </c>
      <c r="E22" s="65"/>
      <c r="F22" s="65"/>
      <c r="G22" s="99">
        <f>'3. Var A -Einzellösung Whg'!H24</f>
        <v>0</v>
      </c>
      <c r="H22" s="99">
        <f>'4. Var B -Einzellösung Zähler'!H24</f>
        <v>0</v>
      </c>
      <c r="I22" s="99">
        <f>'5. Var C -Gemeinschaftsl'!H24</f>
        <v>0</v>
      </c>
      <c r="J22" s="292" t="e">
        <f>I22/$E$16</f>
        <v>#DIV/0!</v>
      </c>
      <c r="K22" s="49"/>
    </row>
    <row r="23" spans="1:11" s="62" customFormat="1" x14ac:dyDescent="0.25">
      <c r="A23" s="65"/>
      <c r="B23" s="82" t="s">
        <v>81</v>
      </c>
      <c r="C23" s="82" t="s">
        <v>307</v>
      </c>
      <c r="D23" s="65" t="s">
        <v>418</v>
      </c>
      <c r="E23" s="65"/>
      <c r="F23" s="65"/>
      <c r="G23" s="99">
        <f>'3. Var A -Einzellösung Whg'!H42</f>
        <v>0</v>
      </c>
      <c r="H23" s="99">
        <f>'4. Var B -Einzellösung Zähler'!H42</f>
        <v>0</v>
      </c>
      <c r="I23" s="99">
        <f>'5. Var C -Gemeinschaftsl'!H42</f>
        <v>0</v>
      </c>
      <c r="J23" s="292" t="e">
        <f t="shared" ref="J23:J31" si="1">I23/$E$16</f>
        <v>#DIV/0!</v>
      </c>
      <c r="K23" s="49"/>
    </row>
    <row r="24" spans="1:11" s="62" customFormat="1" x14ac:dyDescent="0.25">
      <c r="A24" s="65"/>
      <c r="B24" s="501" t="s">
        <v>80</v>
      </c>
      <c r="C24" s="82" t="s">
        <v>297</v>
      </c>
      <c r="D24" s="65" t="s">
        <v>443</v>
      </c>
      <c r="E24" s="65"/>
      <c r="F24" s="65"/>
      <c r="G24" s="226"/>
      <c r="H24" s="99">
        <f>'4. Var B -Einzellösung Zähler'!H67</f>
        <v>0</v>
      </c>
      <c r="I24" s="99">
        <f>'5. Var C -Gemeinschaftsl'!H68</f>
        <v>0</v>
      </c>
      <c r="J24" s="292" t="e">
        <f t="shared" si="1"/>
        <v>#DIV/0!</v>
      </c>
      <c r="K24" s="49"/>
    </row>
    <row r="25" spans="1:11" s="62" customFormat="1" x14ac:dyDescent="0.25">
      <c r="A25" s="65"/>
      <c r="B25" s="501"/>
      <c r="C25" s="82" t="s">
        <v>297</v>
      </c>
      <c r="D25" s="48" t="s">
        <v>444</v>
      </c>
      <c r="E25" s="48"/>
      <c r="F25" s="48"/>
      <c r="G25" s="99">
        <f>'3. Var A -Einzellösung Whg'!H50</f>
        <v>0</v>
      </c>
      <c r="H25" s="226"/>
      <c r="I25" s="226"/>
      <c r="J25" s="292"/>
      <c r="K25" s="49"/>
    </row>
    <row r="26" spans="1:11" s="62" customFormat="1" x14ac:dyDescent="0.25">
      <c r="A26" s="65"/>
      <c r="B26" s="82" t="s">
        <v>99</v>
      </c>
      <c r="C26" s="82" t="s">
        <v>292</v>
      </c>
      <c r="D26" s="48" t="s">
        <v>419</v>
      </c>
      <c r="E26" s="48"/>
      <c r="F26" s="48"/>
      <c r="G26" s="226"/>
      <c r="H26" s="226"/>
      <c r="I26" s="99">
        <f>'5. Var C -Gemeinschaftsl'!H89</f>
        <v>0</v>
      </c>
      <c r="J26" s="292" t="e">
        <f t="shared" si="1"/>
        <v>#DIV/0!</v>
      </c>
      <c r="K26" s="49"/>
    </row>
    <row r="27" spans="1:11" s="62" customFormat="1" x14ac:dyDescent="0.25">
      <c r="A27" s="65"/>
      <c r="B27" s="82" t="s">
        <v>91</v>
      </c>
      <c r="C27" s="82" t="s">
        <v>293</v>
      </c>
      <c r="D27" s="65" t="s">
        <v>420</v>
      </c>
      <c r="E27" s="65"/>
      <c r="F27" s="65"/>
      <c r="G27" s="99">
        <f>'3. Var A -Einzellösung Whg'!H63</f>
        <v>0</v>
      </c>
      <c r="H27" s="99">
        <f>'4. Var B -Einzellösung Zähler'!H79</f>
        <v>0</v>
      </c>
      <c r="I27" s="99">
        <f>'5. Var C -Gemeinschaftsl'!H103</f>
        <v>0</v>
      </c>
      <c r="J27" s="292" t="e">
        <f t="shared" si="1"/>
        <v>#DIV/0!</v>
      </c>
      <c r="K27" s="49"/>
    </row>
    <row r="28" spans="1:11" s="62" customFormat="1" x14ac:dyDescent="0.25">
      <c r="A28" s="65"/>
      <c r="B28" s="82" t="s">
        <v>425</v>
      </c>
      <c r="C28" s="82" t="s">
        <v>294</v>
      </c>
      <c r="D28" s="65" t="s">
        <v>421</v>
      </c>
      <c r="E28" s="65"/>
      <c r="F28" s="65"/>
      <c r="G28" s="99">
        <f>'3. Var A -Einzellösung Whg'!H74</f>
        <v>0</v>
      </c>
      <c r="H28" s="99">
        <f>'4. Var B -Einzellösung Zähler'!H90</f>
        <v>0</v>
      </c>
      <c r="I28" s="99">
        <f>'5. Var C -Gemeinschaftsl'!H114</f>
        <v>0</v>
      </c>
      <c r="J28" s="292" t="e">
        <f t="shared" si="1"/>
        <v>#DIV/0!</v>
      </c>
      <c r="K28" s="49"/>
    </row>
    <row r="29" spans="1:11" s="62" customFormat="1" x14ac:dyDescent="0.25">
      <c r="A29" s="65"/>
      <c r="B29" s="82" t="s">
        <v>426</v>
      </c>
      <c r="C29" s="82" t="s">
        <v>295</v>
      </c>
      <c r="D29" s="48" t="s">
        <v>208</v>
      </c>
      <c r="E29" s="48"/>
      <c r="F29" s="48"/>
      <c r="G29" s="99">
        <f>'3. Var A -Einzellösung Whg'!H88</f>
        <v>0</v>
      </c>
      <c r="H29" s="99">
        <f>'4. Var B -Einzellösung Zähler'!H104</f>
        <v>0</v>
      </c>
      <c r="I29" s="99">
        <f>'5. Var C -Gemeinschaftsl'!H128</f>
        <v>0</v>
      </c>
      <c r="J29" s="292" t="e">
        <f t="shared" si="1"/>
        <v>#DIV/0!</v>
      </c>
      <c r="K29" s="49"/>
    </row>
    <row r="30" spans="1:11" s="62" customFormat="1" x14ac:dyDescent="0.25">
      <c r="A30" s="65"/>
      <c r="B30" s="82" t="s">
        <v>207</v>
      </c>
      <c r="C30" s="82" t="s">
        <v>298</v>
      </c>
      <c r="D30" s="65" t="s">
        <v>299</v>
      </c>
      <c r="E30" s="65"/>
      <c r="F30" s="65"/>
      <c r="G30" s="285"/>
      <c r="H30" s="285"/>
      <c r="I30" s="286">
        <f>'5. Var C -Gemeinschaftsl'!H140</f>
        <v>0</v>
      </c>
      <c r="J30" s="292" t="e">
        <f t="shared" si="1"/>
        <v>#DIV/0!</v>
      </c>
      <c r="K30" s="49"/>
    </row>
    <row r="31" spans="1:11" s="62" customFormat="1" ht="15.75" thickBot="1" x14ac:dyDescent="0.3">
      <c r="A31" s="288"/>
      <c r="B31" s="116"/>
      <c r="C31" s="116"/>
      <c r="D31" s="288" t="s">
        <v>463</v>
      </c>
      <c r="E31" s="288"/>
      <c r="F31" s="289" t="s">
        <v>432</v>
      </c>
      <c r="G31" s="290">
        <f>SUM(G22:G30)</f>
        <v>0</v>
      </c>
      <c r="H31" s="290">
        <f t="shared" ref="H31:I31" si="2">SUM(H22:H30)</f>
        <v>0</v>
      </c>
      <c r="I31" s="291">
        <f t="shared" si="2"/>
        <v>0</v>
      </c>
      <c r="J31" s="293" t="e">
        <f t="shared" si="1"/>
        <v>#DIV/0!</v>
      </c>
      <c r="K31" s="49"/>
    </row>
    <row r="32" spans="1:11" s="62" customFormat="1" ht="15.75" thickTop="1" x14ac:dyDescent="0.25">
      <c r="A32" s="282"/>
      <c r="B32" s="283"/>
      <c r="C32" s="283"/>
      <c r="D32" s="282" t="s">
        <v>463</v>
      </c>
      <c r="E32" s="282"/>
      <c r="F32" s="284" t="s">
        <v>433</v>
      </c>
      <c r="G32" s="287">
        <f>G31*1.2</f>
        <v>0</v>
      </c>
      <c r="H32" s="287">
        <f>H31*1.2</f>
        <v>0</v>
      </c>
      <c r="I32" s="287">
        <f>I31*1.2</f>
        <v>0</v>
      </c>
      <c r="J32" s="294" t="e">
        <f>I32/E16</f>
        <v>#DIV/0!</v>
      </c>
      <c r="K32" s="49"/>
    </row>
    <row r="33" spans="1:11" s="62" customFormat="1" ht="7.5" customHeight="1" x14ac:dyDescent="0.25">
      <c r="A33" s="65"/>
      <c r="B33" s="82"/>
      <c r="C33" s="82"/>
      <c r="D33" s="65"/>
      <c r="E33" s="65"/>
      <c r="F33" s="270"/>
      <c r="G33" s="225"/>
      <c r="H33" s="225"/>
      <c r="I33" s="225"/>
      <c r="K33" s="49"/>
    </row>
    <row r="34" spans="1:11" s="62" customFormat="1" x14ac:dyDescent="0.25">
      <c r="A34" s="65"/>
      <c r="B34" s="82"/>
      <c r="C34" s="82"/>
      <c r="D34" s="65" t="s">
        <v>430</v>
      </c>
      <c r="E34" s="65"/>
      <c r="F34" s="270" t="s">
        <v>433</v>
      </c>
      <c r="G34" s="99">
        <f>G31*1.2</f>
        <v>0</v>
      </c>
      <c r="H34" s="226"/>
      <c r="I34" s="226"/>
      <c r="K34" s="49"/>
    </row>
    <row r="35" spans="1:11" s="62" customFormat="1" x14ac:dyDescent="0.25">
      <c r="A35" s="65"/>
      <c r="B35" s="82"/>
      <c r="C35" s="82"/>
      <c r="D35" s="65" t="s">
        <v>431</v>
      </c>
      <c r="E35" s="65"/>
      <c r="F35" s="270" t="s">
        <v>433</v>
      </c>
      <c r="G35" s="226"/>
      <c r="H35" s="99">
        <f>H31*1.2</f>
        <v>0</v>
      </c>
      <c r="I35" s="226"/>
      <c r="J35" s="49"/>
      <c r="K35" s="49"/>
    </row>
    <row r="36" spans="1:11" s="62" customFormat="1" x14ac:dyDescent="0.25">
      <c r="A36" s="65"/>
      <c r="B36" s="82"/>
      <c r="C36" s="82"/>
      <c r="D36" s="65" t="s">
        <v>468</v>
      </c>
      <c r="E36" s="65"/>
      <c r="F36" s="270" t="s">
        <v>433</v>
      </c>
      <c r="G36" s="226"/>
      <c r="H36" s="226"/>
      <c r="I36" s="99">
        <f>'5. Var C -Gemeinschaftsl'!H180</f>
        <v>0</v>
      </c>
      <c r="J36" s="297" t="e">
        <f>I36/$E$16</f>
        <v>#DIV/0!</v>
      </c>
      <c r="K36" s="49"/>
    </row>
    <row r="37" spans="1:11" s="62" customFormat="1" x14ac:dyDescent="0.25">
      <c r="A37" s="65"/>
      <c r="B37" s="82"/>
      <c r="C37" s="82"/>
      <c r="D37" s="65" t="s">
        <v>438</v>
      </c>
      <c r="E37" s="65"/>
      <c r="F37" s="270"/>
      <c r="G37" s="226"/>
      <c r="H37" s="226"/>
      <c r="I37" s="241">
        <f>'5. Var C -Gemeinschaftsl'!H176</f>
        <v>0</v>
      </c>
      <c r="J37" s="297" t="e">
        <f t="shared" ref="J37" si="3">I37/$E$16</f>
        <v>#DIV/0!</v>
      </c>
      <c r="K37" s="49"/>
    </row>
    <row r="38" spans="1:11" s="62" customFormat="1" x14ac:dyDescent="0.25">
      <c r="A38" s="203"/>
      <c r="B38" s="201"/>
      <c r="C38" s="201"/>
      <c r="D38" s="203" t="s">
        <v>469</v>
      </c>
      <c r="E38" s="203"/>
      <c r="F38" s="271" t="s">
        <v>433</v>
      </c>
      <c r="G38" s="244"/>
      <c r="H38" s="269" t="s">
        <v>445</v>
      </c>
      <c r="I38" s="259">
        <f>I36-I37</f>
        <v>0</v>
      </c>
      <c r="J38" s="298"/>
      <c r="K38" s="49"/>
    </row>
    <row r="39" spans="1:11" s="62" customFormat="1" x14ac:dyDescent="0.25">
      <c r="A39" s="257"/>
      <c r="B39" s="258"/>
      <c r="C39" s="258"/>
      <c r="D39" s="257" t="s">
        <v>469</v>
      </c>
      <c r="E39" s="257"/>
      <c r="F39" s="272" t="s">
        <v>433</v>
      </c>
      <c r="G39" s="497" t="s">
        <v>471</v>
      </c>
      <c r="H39" s="498"/>
      <c r="I39" s="276" t="e">
        <f>I38/E16</f>
        <v>#DIV/0!</v>
      </c>
      <c r="J39" s="296" t="e">
        <f>I39</f>
        <v>#DIV/0!</v>
      </c>
      <c r="K39" s="49"/>
    </row>
    <row r="40" spans="1:11" s="62" customFormat="1" ht="5.25" customHeight="1" thickBot="1" x14ac:dyDescent="0.3">
      <c r="A40" s="19"/>
      <c r="B40" s="117"/>
      <c r="C40" s="117"/>
      <c r="D40" s="19"/>
      <c r="E40" s="19"/>
      <c r="F40" s="273"/>
      <c r="G40" s="267"/>
      <c r="H40" s="267"/>
      <c r="I40" s="268"/>
      <c r="J40" s="266"/>
      <c r="K40" s="49"/>
    </row>
    <row r="41" spans="1:11" s="62" customFormat="1" ht="32.25" customHeight="1" thickTop="1" thickBot="1" x14ac:dyDescent="0.3">
      <c r="A41" s="410"/>
      <c r="B41" s="411"/>
      <c r="C41" s="411"/>
      <c r="D41" s="506" t="s">
        <v>452</v>
      </c>
      <c r="E41" s="506"/>
      <c r="F41" s="412"/>
      <c r="G41" s="443">
        <v>1</v>
      </c>
      <c r="H41" s="443">
        <v>2</v>
      </c>
      <c r="I41" s="443">
        <v>3</v>
      </c>
      <c r="J41" s="242"/>
      <c r="K41" s="49"/>
    </row>
    <row r="42" spans="1:11" s="62" customFormat="1" ht="7.5" customHeight="1" thickTop="1" x14ac:dyDescent="0.25">
      <c r="A42" s="19"/>
      <c r="B42" s="117"/>
      <c r="C42" s="117"/>
      <c r="D42" s="251"/>
      <c r="E42" s="251"/>
      <c r="F42" s="273"/>
      <c r="G42" s="265"/>
      <c r="H42" s="265"/>
      <c r="I42" s="265"/>
      <c r="K42" s="49"/>
    </row>
    <row r="43" spans="1:11" s="62" customFormat="1" x14ac:dyDescent="0.25">
      <c r="A43" s="253"/>
      <c r="B43" s="254"/>
      <c r="C43" s="254"/>
      <c r="D43" s="253" t="s">
        <v>464</v>
      </c>
      <c r="E43" s="253"/>
      <c r="F43" s="274" t="s">
        <v>432</v>
      </c>
      <c r="G43" s="255"/>
      <c r="H43" s="255"/>
      <c r="I43" s="256">
        <f>'5. Var C -Gemeinschaftsl'!H156</f>
        <v>0</v>
      </c>
      <c r="K43" s="49"/>
    </row>
    <row r="44" spans="1:11" s="62" customFormat="1" ht="5.25" customHeight="1" x14ac:dyDescent="0.25">
      <c r="A44" s="65"/>
      <c r="B44" s="82"/>
      <c r="C44" s="82"/>
      <c r="D44" s="65"/>
      <c r="E44" s="65"/>
      <c r="F44" s="270"/>
      <c r="G44" s="225"/>
      <c r="H44" s="225"/>
      <c r="I44" s="39"/>
      <c r="K44" s="49"/>
    </row>
    <row r="45" spans="1:11" s="62" customFormat="1" x14ac:dyDescent="0.25">
      <c r="A45" s="65"/>
      <c r="B45" s="82"/>
      <c r="C45" s="82"/>
      <c r="D45" s="502" t="s">
        <v>467</v>
      </c>
      <c r="E45" s="65"/>
      <c r="F45" s="270" t="s">
        <v>432</v>
      </c>
      <c r="G45" s="225"/>
      <c r="H45" s="225"/>
      <c r="I45" s="99">
        <f>'5. Var C -Gemeinschaftsl'!H184</f>
        <v>0</v>
      </c>
      <c r="J45" s="266"/>
      <c r="K45" s="49"/>
    </row>
    <row r="46" spans="1:11" s="62" customFormat="1" x14ac:dyDescent="0.25">
      <c r="A46" s="65"/>
      <c r="B46" s="82"/>
      <c r="C46" s="82"/>
      <c r="D46" s="502"/>
      <c r="E46" s="65"/>
      <c r="F46" s="270" t="s">
        <v>436</v>
      </c>
      <c r="G46" s="225"/>
      <c r="H46" s="225"/>
      <c r="I46" s="99">
        <f>I45*1.2</f>
        <v>0</v>
      </c>
      <c r="K46" s="49"/>
    </row>
    <row r="47" spans="1:11" s="62" customFormat="1" ht="6" customHeight="1" x14ac:dyDescent="0.25">
      <c r="A47" s="65"/>
      <c r="B47" s="82"/>
      <c r="C47" s="82"/>
      <c r="D47" s="239"/>
      <c r="E47" s="65"/>
      <c r="F47" s="270"/>
      <c r="G47" s="225"/>
      <c r="H47" s="225"/>
      <c r="I47" s="39"/>
      <c r="K47" s="49"/>
    </row>
    <row r="48" spans="1:11" s="62" customFormat="1" x14ac:dyDescent="0.25">
      <c r="A48" s="278"/>
      <c r="B48" s="279"/>
      <c r="C48" s="279"/>
      <c r="D48" s="503" t="s">
        <v>439</v>
      </c>
      <c r="E48" s="278"/>
      <c r="F48" s="280" t="s">
        <v>437</v>
      </c>
      <c r="G48" s="281"/>
      <c r="H48" s="281"/>
      <c r="I48" s="277" t="e">
        <f>'5. Var C -Gemeinschaftsl'!H187</f>
        <v>#DIV/0!</v>
      </c>
      <c r="K48" s="49"/>
    </row>
    <row r="49" spans="1:11" s="62" customFormat="1" x14ac:dyDescent="0.25">
      <c r="A49" s="278"/>
      <c r="B49" s="279"/>
      <c r="C49" s="279"/>
      <c r="D49" s="503"/>
      <c r="E49" s="278"/>
      <c r="F49" s="280" t="s">
        <v>436</v>
      </c>
      <c r="G49" s="278"/>
      <c r="H49" s="278"/>
      <c r="I49" s="277" t="e">
        <f>I48*1.2</f>
        <v>#DIV/0!</v>
      </c>
      <c r="K49" s="49"/>
    </row>
    <row r="50" spans="1:11" s="62" customFormat="1" ht="6.75" customHeight="1" x14ac:dyDescent="0.25">
      <c r="A50" s="65"/>
      <c r="B50" s="82"/>
      <c r="C50" s="82"/>
      <c r="D50" s="65"/>
      <c r="E50" s="65"/>
      <c r="F50" s="65"/>
      <c r="G50" s="65"/>
      <c r="H50" s="65"/>
      <c r="I50" s="65"/>
      <c r="K50" s="49"/>
    </row>
    <row r="51" spans="1:11" s="62" customFormat="1" x14ac:dyDescent="0.25">
      <c r="A51" s="65"/>
      <c r="B51" s="82"/>
      <c r="C51" s="82"/>
      <c r="D51" s="65" t="s">
        <v>428</v>
      </c>
      <c r="E51" s="65"/>
      <c r="F51" s="65"/>
      <c r="G51" s="241">
        <f>'3. Var A -Einzellösung Whg'!H119</f>
        <v>0</v>
      </c>
      <c r="H51" s="241">
        <f>'4. Var B -Einzellösung Zähler'!H135</f>
        <v>0</v>
      </c>
      <c r="I51" s="241">
        <f>'5. Var C -Gemeinschaftsl'!H200</f>
        <v>0</v>
      </c>
      <c r="K51" s="49"/>
    </row>
    <row r="52" spans="1:11" s="62" customFormat="1" x14ac:dyDescent="0.25">
      <c r="A52" s="65"/>
      <c r="B52" s="82"/>
      <c r="C52" s="82"/>
      <c r="D52" s="65" t="s">
        <v>429</v>
      </c>
      <c r="E52" s="65"/>
      <c r="F52" s="65"/>
      <c r="G52" s="241">
        <f>'3. Var A -Einzellösung Whg'!H121</f>
        <v>600</v>
      </c>
      <c r="H52" s="241">
        <f>'4. Var B -Einzellösung Zähler'!H137</f>
        <v>600</v>
      </c>
      <c r="I52" s="241">
        <f>'5. Var C -Gemeinschaftsl'!G202</f>
        <v>600</v>
      </c>
      <c r="K52" s="49"/>
    </row>
    <row r="53" spans="1:11" s="62" customFormat="1" x14ac:dyDescent="0.25">
      <c r="A53" s="203"/>
      <c r="B53" s="201"/>
      <c r="C53" s="201"/>
      <c r="D53" s="202" t="s">
        <v>440</v>
      </c>
      <c r="E53" s="242"/>
      <c r="F53" s="242"/>
      <c r="G53" s="243">
        <f>G34-G51-G52</f>
        <v>-600</v>
      </c>
      <c r="H53" s="243">
        <f>H35-H51-H52</f>
        <v>-600</v>
      </c>
      <c r="I53" s="243" t="e">
        <f>I49-I51-I52</f>
        <v>#DIV/0!</v>
      </c>
      <c r="K53" s="49"/>
    </row>
    <row r="54" spans="1:11" s="62" customFormat="1" ht="22.5" customHeight="1" x14ac:dyDescent="0.25">
      <c r="A54" s="504" t="s">
        <v>449</v>
      </c>
      <c r="B54" s="504"/>
      <c r="C54" s="504"/>
      <c r="D54" s="504"/>
      <c r="E54" s="504"/>
      <c r="F54" s="504"/>
      <c r="G54" s="504"/>
      <c r="H54" s="504"/>
      <c r="I54" s="504"/>
      <c r="K54" s="49"/>
    </row>
    <row r="55" spans="1:11" s="62" customFormat="1" x14ac:dyDescent="0.25">
      <c r="A55" s="65"/>
      <c r="B55" s="82"/>
      <c r="C55" s="82"/>
      <c r="D55" s="65"/>
      <c r="E55" s="65"/>
      <c r="F55" s="65"/>
      <c r="G55" s="65"/>
      <c r="H55" s="65"/>
      <c r="I55" s="65"/>
      <c r="K55" s="49"/>
    </row>
    <row r="56" spans="1:11" s="62" customFormat="1" x14ac:dyDescent="0.25">
      <c r="A56" s="162" t="s">
        <v>233</v>
      </c>
      <c r="B56" s="159"/>
      <c r="C56" s="103"/>
      <c r="D56" s="159"/>
      <c r="E56" s="159"/>
      <c r="F56" s="159"/>
      <c r="G56" s="160"/>
      <c r="H56" s="159"/>
      <c r="I56" s="161"/>
      <c r="K56" s="49"/>
    </row>
    <row r="57" spans="1:11" s="62" customFormat="1" x14ac:dyDescent="0.25">
      <c r="A57" s="492" t="s">
        <v>151</v>
      </c>
      <c r="B57" s="492"/>
      <c r="C57" s="492"/>
      <c r="D57" s="492"/>
      <c r="E57" s="492"/>
      <c r="F57" s="492"/>
      <c r="G57" s="492"/>
      <c r="H57" s="492"/>
      <c r="I57" s="492"/>
      <c r="K57" s="49"/>
    </row>
    <row r="58" spans="1:11" s="62" customFormat="1" x14ac:dyDescent="0.25">
      <c r="A58" s="492"/>
      <c r="B58" s="492"/>
      <c r="C58" s="492"/>
      <c r="D58" s="492"/>
      <c r="E58" s="492"/>
      <c r="F58" s="492"/>
      <c r="G58" s="492"/>
      <c r="H58" s="492"/>
      <c r="I58" s="492"/>
      <c r="K58" s="49"/>
    </row>
    <row r="59" spans="1:11" s="62" customFormat="1" x14ac:dyDescent="0.25">
      <c r="A59" s="492"/>
      <c r="B59" s="492"/>
      <c r="C59" s="492"/>
      <c r="D59" s="492"/>
      <c r="E59" s="492"/>
      <c r="F59" s="492"/>
      <c r="G59" s="492"/>
      <c r="H59" s="492"/>
      <c r="I59" s="492"/>
      <c r="K59" s="49"/>
    </row>
    <row r="60" spans="1:11" s="62" customFormat="1" x14ac:dyDescent="0.25">
      <c r="A60" s="505" t="s">
        <v>325</v>
      </c>
      <c r="B60" s="505"/>
      <c r="C60" s="505"/>
      <c r="D60" s="505"/>
      <c r="E60" s="505"/>
      <c r="F60" s="505"/>
      <c r="G60" s="505"/>
      <c r="H60" s="505"/>
      <c r="I60" s="505"/>
      <c r="K60" s="49"/>
    </row>
    <row r="61" spans="1:11" s="62" customFormat="1" x14ac:dyDescent="0.25">
      <c r="A61" s="492" t="s">
        <v>369</v>
      </c>
      <c r="B61" s="492"/>
      <c r="C61" s="492"/>
      <c r="D61" s="492"/>
      <c r="E61" s="492"/>
      <c r="F61" s="492"/>
      <c r="G61" s="492"/>
      <c r="H61" s="492"/>
      <c r="I61" s="492"/>
      <c r="K61" s="49"/>
    </row>
    <row r="62" spans="1:11" s="62" customFormat="1" x14ac:dyDescent="0.25">
      <c r="A62" s="492" t="s">
        <v>370</v>
      </c>
      <c r="B62" s="492"/>
      <c r="C62" s="492"/>
      <c r="D62" s="492"/>
      <c r="E62" s="492"/>
      <c r="F62" s="492"/>
      <c r="G62" s="492"/>
      <c r="H62" s="492"/>
      <c r="I62" s="492"/>
      <c r="K62" s="49"/>
    </row>
    <row r="63" spans="1:11" s="62" customFormat="1" ht="17.25" customHeight="1" x14ac:dyDescent="0.25">
      <c r="A63" s="233" t="s">
        <v>498</v>
      </c>
      <c r="B63" s="123"/>
      <c r="C63" s="82"/>
      <c r="D63" s="123"/>
      <c r="E63" s="123"/>
      <c r="F63" s="123"/>
      <c r="G63" s="65"/>
      <c r="H63" s="123"/>
      <c r="I63" s="123"/>
      <c r="K63" s="49"/>
    </row>
    <row r="64" spans="1:11" s="62" customFormat="1" ht="30" customHeight="1" x14ac:dyDescent="0.25">
      <c r="A64" s="492" t="s">
        <v>354</v>
      </c>
      <c r="B64" s="492"/>
      <c r="C64" s="492"/>
      <c r="D64" s="492"/>
      <c r="E64" s="492"/>
      <c r="F64" s="492"/>
      <c r="G64" s="492"/>
      <c r="H64" s="492"/>
      <c r="I64" s="492"/>
      <c r="K64" s="49"/>
    </row>
    <row r="65" spans="1:11" s="62" customFormat="1" ht="30" customHeight="1" x14ac:dyDescent="0.25">
      <c r="A65" s="492" t="s">
        <v>441</v>
      </c>
      <c r="B65" s="492"/>
      <c r="C65" s="492"/>
      <c r="D65" s="492"/>
      <c r="E65" s="492"/>
      <c r="F65" s="492"/>
      <c r="G65" s="492"/>
      <c r="H65" s="492"/>
      <c r="I65" s="492"/>
      <c r="K65" s="49"/>
    </row>
    <row r="66" spans="1:11" s="62" customFormat="1" ht="18" customHeight="1" x14ac:dyDescent="0.25">
      <c r="A66" s="492" t="s">
        <v>383</v>
      </c>
      <c r="B66" s="492"/>
      <c r="C66" s="492"/>
      <c r="D66" s="492"/>
      <c r="E66" s="492"/>
      <c r="F66" s="492"/>
      <c r="G66" s="492"/>
      <c r="H66" s="492"/>
      <c r="I66" s="492"/>
      <c r="K66" s="49"/>
    </row>
    <row r="67" spans="1:11" s="62" customFormat="1" x14ac:dyDescent="0.25">
      <c r="A67" s="137"/>
      <c r="B67" s="104"/>
      <c r="C67" s="119"/>
      <c r="D67" s="5"/>
      <c r="E67" s="5"/>
      <c r="F67" s="5"/>
      <c r="G67" s="22"/>
      <c r="H67" s="5"/>
      <c r="I67" s="5"/>
      <c r="K67" s="49"/>
    </row>
    <row r="68" spans="1:11" s="62" customFormat="1" x14ac:dyDescent="0.25">
      <c r="A68" s="137"/>
      <c r="B68" s="104"/>
      <c r="C68" s="119"/>
      <c r="D68" s="5"/>
      <c r="E68" s="5"/>
      <c r="F68" s="5"/>
      <c r="G68" s="22"/>
      <c r="H68" s="5"/>
      <c r="I68" s="5"/>
      <c r="K68" s="49"/>
    </row>
    <row r="69" spans="1:11" s="62" customFormat="1" x14ac:dyDescent="0.25">
      <c r="A69" s="28"/>
      <c r="C69" s="82"/>
      <c r="D69" s="49"/>
      <c r="E69" s="49"/>
      <c r="F69" s="49"/>
      <c r="G69" s="64"/>
      <c r="H69" s="49"/>
      <c r="I69" s="49"/>
      <c r="K69" s="49"/>
    </row>
    <row r="70" spans="1:11" s="62" customFormat="1" x14ac:dyDescent="0.25">
      <c r="A70" s="28"/>
      <c r="C70" s="82"/>
      <c r="D70" s="49"/>
      <c r="E70" s="49"/>
      <c r="F70" s="49"/>
      <c r="G70" s="64"/>
      <c r="H70" s="49"/>
      <c r="I70" s="49"/>
      <c r="K70" s="49"/>
    </row>
    <row r="71" spans="1:11" s="62" customFormat="1" x14ac:dyDescent="0.25">
      <c r="A71" s="28"/>
      <c r="C71" s="82"/>
      <c r="D71" s="49"/>
      <c r="E71" s="49"/>
      <c r="F71" s="49"/>
      <c r="G71" s="64"/>
      <c r="H71" s="49"/>
      <c r="I71" s="49"/>
      <c r="K71" s="49"/>
    </row>
    <row r="72" spans="1:11" s="62" customFormat="1" x14ac:dyDescent="0.25">
      <c r="A72" s="28"/>
      <c r="C72" s="82"/>
      <c r="D72" s="49"/>
      <c r="E72" s="49"/>
      <c r="F72" s="49"/>
      <c r="G72" s="64"/>
      <c r="H72" s="49"/>
      <c r="I72" s="49"/>
      <c r="K72" s="49"/>
    </row>
    <row r="73" spans="1:11" s="62" customFormat="1" x14ac:dyDescent="0.25">
      <c r="A73" s="28"/>
      <c r="C73" s="82"/>
      <c r="D73" s="49"/>
      <c r="E73" s="49"/>
      <c r="F73" s="49"/>
      <c r="G73" s="64"/>
      <c r="H73" s="49"/>
      <c r="I73" s="49"/>
      <c r="K73" s="49"/>
    </row>
    <row r="74" spans="1:11" s="62" customFormat="1" x14ac:dyDescent="0.25">
      <c r="A74" s="28"/>
      <c r="C74" s="82"/>
      <c r="D74" s="49"/>
      <c r="E74" s="49"/>
      <c r="F74" s="49"/>
      <c r="G74" s="64"/>
      <c r="H74" s="49"/>
      <c r="I74" s="49"/>
      <c r="K74" s="49"/>
    </row>
    <row r="75" spans="1:11" s="62" customFormat="1" x14ac:dyDescent="0.25">
      <c r="A75" s="28"/>
      <c r="C75" s="82"/>
      <c r="D75" s="49"/>
      <c r="E75" s="49"/>
      <c r="F75" s="49"/>
      <c r="G75" s="64"/>
      <c r="H75" s="49"/>
      <c r="I75" s="49"/>
      <c r="K75" s="49"/>
    </row>
    <row r="76" spans="1:11" s="62" customFormat="1" x14ac:dyDescent="0.25">
      <c r="A76" s="28"/>
      <c r="C76" s="82"/>
      <c r="D76" s="49"/>
      <c r="E76" s="49"/>
      <c r="F76" s="49"/>
      <c r="G76" s="64"/>
      <c r="H76" s="49"/>
      <c r="I76" s="49"/>
      <c r="K76" s="49"/>
    </row>
    <row r="77" spans="1:11" s="62" customFormat="1" ht="15" customHeight="1" x14ac:dyDescent="0.25">
      <c r="A77" s="28"/>
      <c r="C77" s="82"/>
      <c r="D77" s="49"/>
      <c r="E77" s="49"/>
      <c r="F77" s="49"/>
      <c r="G77" s="64"/>
      <c r="H77" s="49"/>
      <c r="I77" s="49"/>
      <c r="K77" s="49"/>
    </row>
    <row r="78" spans="1:11" s="62" customFormat="1" x14ac:dyDescent="0.25">
      <c r="A78" s="28"/>
      <c r="C78" s="82"/>
      <c r="D78" s="49"/>
      <c r="E78" s="49"/>
      <c r="F78" s="49"/>
      <c r="G78" s="64"/>
      <c r="H78" s="49"/>
      <c r="I78" s="49"/>
      <c r="K78" s="49"/>
    </row>
    <row r="79" spans="1:11" s="62" customFormat="1" x14ac:dyDescent="0.25">
      <c r="A79" s="28"/>
      <c r="C79" s="82"/>
      <c r="D79" s="49"/>
      <c r="E79" s="49"/>
      <c r="F79" s="49"/>
      <c r="G79" s="64"/>
      <c r="H79" s="49"/>
      <c r="I79" s="49"/>
      <c r="K79" s="49"/>
    </row>
    <row r="80" spans="1:11" s="62" customFormat="1" x14ac:dyDescent="0.25">
      <c r="A80" s="28"/>
      <c r="C80" s="82"/>
      <c r="D80" s="49"/>
      <c r="E80" s="49"/>
      <c r="F80" s="49"/>
      <c r="G80" s="64"/>
      <c r="H80" s="49"/>
      <c r="I80" s="49"/>
      <c r="K80" s="49"/>
    </row>
    <row r="81" spans="1:11" s="62" customFormat="1" x14ac:dyDescent="0.25">
      <c r="A81" s="28"/>
      <c r="C81" s="82"/>
      <c r="D81" s="49"/>
      <c r="E81" s="49"/>
      <c r="F81" s="49"/>
      <c r="G81" s="64"/>
      <c r="H81" s="49"/>
      <c r="I81" s="49"/>
      <c r="K81" s="49"/>
    </row>
    <row r="82" spans="1:11" s="62" customFormat="1" x14ac:dyDescent="0.25">
      <c r="A82" s="28"/>
      <c r="C82" s="82"/>
      <c r="D82" s="49"/>
      <c r="E82" s="49"/>
      <c r="F82" s="49"/>
      <c r="G82" s="64"/>
      <c r="H82" s="49"/>
      <c r="I82" s="49"/>
      <c r="K82" s="49"/>
    </row>
    <row r="83" spans="1:11" s="62" customFormat="1" x14ac:dyDescent="0.25">
      <c r="A83" s="28"/>
      <c r="C83" s="82"/>
      <c r="D83" s="49"/>
      <c r="E83" s="49"/>
      <c r="F83" s="49"/>
      <c r="G83" s="64"/>
      <c r="H83" s="49"/>
      <c r="I83" s="49"/>
      <c r="K83" s="49"/>
    </row>
    <row r="84" spans="1:11" s="62" customFormat="1" x14ac:dyDescent="0.25">
      <c r="A84" s="28"/>
      <c r="C84" s="82"/>
      <c r="D84" s="49"/>
      <c r="E84" s="49"/>
      <c r="F84" s="49"/>
      <c r="G84" s="64"/>
      <c r="H84" s="49"/>
      <c r="I84" s="49"/>
      <c r="K84" s="49"/>
    </row>
    <row r="85" spans="1:11" s="62" customFormat="1" x14ac:dyDescent="0.25">
      <c r="A85" s="28"/>
      <c r="C85" s="82"/>
      <c r="D85" s="49"/>
      <c r="E85" s="49"/>
      <c r="F85" s="49"/>
      <c r="G85" s="64"/>
      <c r="H85" s="49"/>
      <c r="I85" s="49"/>
      <c r="K85" s="49"/>
    </row>
    <row r="86" spans="1:11" s="62" customFormat="1" x14ac:dyDescent="0.25">
      <c r="A86" s="28"/>
      <c r="C86" s="82"/>
      <c r="D86" s="49"/>
      <c r="E86" s="49"/>
      <c r="F86" s="49"/>
      <c r="G86" s="64"/>
      <c r="H86" s="49"/>
      <c r="I86" s="49"/>
      <c r="K86" s="49"/>
    </row>
    <row r="87" spans="1:11" s="62" customFormat="1" x14ac:dyDescent="0.25">
      <c r="A87" s="28"/>
      <c r="C87" s="82"/>
      <c r="D87" s="49"/>
      <c r="E87" s="49"/>
      <c r="F87" s="49"/>
      <c r="G87" s="64"/>
      <c r="H87" s="49"/>
      <c r="I87" s="49"/>
      <c r="K87" s="49"/>
    </row>
    <row r="88" spans="1:11" s="62" customFormat="1" x14ac:dyDescent="0.25">
      <c r="A88" s="28"/>
      <c r="C88" s="82"/>
      <c r="D88" s="49"/>
      <c r="E88" s="49"/>
      <c r="F88" s="49"/>
      <c r="G88" s="64"/>
      <c r="H88" s="49"/>
      <c r="I88" s="49"/>
      <c r="K88" s="49"/>
    </row>
    <row r="89" spans="1:11" s="62" customFormat="1" x14ac:dyDescent="0.25">
      <c r="A89" s="28"/>
      <c r="C89" s="82"/>
      <c r="D89" s="49"/>
      <c r="E89" s="49"/>
      <c r="F89" s="49"/>
      <c r="G89" s="64"/>
      <c r="H89" s="49"/>
      <c r="I89" s="49"/>
      <c r="K89" s="49"/>
    </row>
    <row r="90" spans="1:11" s="62" customFormat="1" x14ac:dyDescent="0.25">
      <c r="A90" s="28"/>
      <c r="C90" s="82"/>
      <c r="D90" s="49"/>
      <c r="E90" s="49"/>
      <c r="F90" s="49"/>
      <c r="G90" s="64"/>
      <c r="H90" s="49"/>
      <c r="I90" s="49"/>
      <c r="K90" s="49"/>
    </row>
    <row r="91" spans="1:11" s="62" customFormat="1" x14ac:dyDescent="0.25">
      <c r="A91" s="28"/>
      <c r="C91" s="82"/>
      <c r="D91" s="49"/>
      <c r="E91" s="49"/>
      <c r="F91" s="49"/>
      <c r="G91" s="64"/>
      <c r="H91" s="49"/>
      <c r="I91" s="49"/>
      <c r="K91" s="49"/>
    </row>
    <row r="92" spans="1:11" s="62" customFormat="1" x14ac:dyDescent="0.25">
      <c r="A92" s="28"/>
      <c r="C92" s="82"/>
      <c r="D92" s="49"/>
      <c r="E92" s="49"/>
      <c r="F92" s="49"/>
      <c r="G92" s="64"/>
      <c r="H92" s="49"/>
      <c r="I92" s="49"/>
      <c r="K92" s="49"/>
    </row>
    <row r="93" spans="1:11" s="62" customFormat="1" x14ac:dyDescent="0.25">
      <c r="A93" s="28"/>
      <c r="C93" s="82"/>
      <c r="D93" s="49"/>
      <c r="E93" s="49"/>
      <c r="F93" s="49"/>
      <c r="G93" s="64"/>
      <c r="H93" s="49"/>
      <c r="I93" s="49"/>
      <c r="K93" s="49"/>
    </row>
    <row r="94" spans="1:11" s="62" customFormat="1" x14ac:dyDescent="0.25">
      <c r="A94" s="28"/>
      <c r="C94" s="82"/>
      <c r="D94" s="49"/>
      <c r="E94" s="49"/>
      <c r="F94" s="49"/>
      <c r="G94" s="64"/>
      <c r="H94" s="49"/>
      <c r="I94" s="49"/>
      <c r="K94" s="49"/>
    </row>
    <row r="95" spans="1:11" s="62" customFormat="1" x14ac:dyDescent="0.25">
      <c r="A95" s="28"/>
      <c r="C95" s="82"/>
      <c r="D95" s="49"/>
      <c r="E95" s="49"/>
      <c r="F95" s="49"/>
      <c r="G95" s="64"/>
      <c r="H95" s="49"/>
      <c r="I95" s="49"/>
      <c r="K95" s="49"/>
    </row>
    <row r="96" spans="1:11" s="62" customFormat="1" x14ac:dyDescent="0.25">
      <c r="A96" s="28"/>
      <c r="C96" s="82"/>
      <c r="D96" s="49"/>
      <c r="E96" s="49"/>
      <c r="F96" s="49"/>
      <c r="G96" s="64"/>
      <c r="H96" s="49"/>
      <c r="I96" s="49"/>
      <c r="K96" s="49"/>
    </row>
    <row r="97" spans="1:11" s="62" customFormat="1" x14ac:dyDescent="0.25">
      <c r="A97" s="28"/>
      <c r="C97" s="82"/>
      <c r="D97" s="49"/>
      <c r="E97" s="49"/>
      <c r="F97" s="49"/>
      <c r="G97" s="64"/>
      <c r="H97" s="49"/>
      <c r="I97" s="49"/>
      <c r="K97" s="49"/>
    </row>
    <row r="98" spans="1:11" s="62" customFormat="1" x14ac:dyDescent="0.25">
      <c r="A98" s="28"/>
      <c r="C98" s="82"/>
      <c r="D98" s="49"/>
      <c r="E98" s="49"/>
      <c r="F98" s="49"/>
      <c r="G98" s="64"/>
      <c r="H98" s="49"/>
      <c r="I98" s="49"/>
      <c r="K98" s="49"/>
    </row>
    <row r="99" spans="1:11" s="62" customFormat="1" x14ac:dyDescent="0.25">
      <c r="A99" s="28"/>
      <c r="C99" s="82"/>
      <c r="D99" s="49"/>
      <c r="E99" s="49"/>
      <c r="F99" s="49"/>
      <c r="G99" s="64"/>
      <c r="H99" s="49"/>
      <c r="I99" s="49"/>
      <c r="K99" s="49"/>
    </row>
    <row r="100" spans="1:11" s="62" customFormat="1" x14ac:dyDescent="0.25">
      <c r="A100" s="28"/>
      <c r="C100" s="82"/>
      <c r="D100" s="49"/>
      <c r="E100" s="49"/>
      <c r="F100" s="49"/>
      <c r="G100" s="64"/>
      <c r="H100" s="49"/>
      <c r="I100" s="49"/>
      <c r="K100" s="49"/>
    </row>
    <row r="101" spans="1:11" s="62" customFormat="1" x14ac:dyDescent="0.25">
      <c r="A101" s="28"/>
      <c r="C101" s="82"/>
      <c r="D101" s="49"/>
      <c r="E101" s="49"/>
      <c r="F101" s="49"/>
      <c r="G101" s="64"/>
      <c r="H101" s="49"/>
      <c r="I101" s="49"/>
      <c r="K101" s="49"/>
    </row>
    <row r="102" spans="1:11" s="62" customFormat="1" x14ac:dyDescent="0.25">
      <c r="A102" s="28"/>
      <c r="C102" s="82"/>
      <c r="D102" s="49"/>
      <c r="E102" s="49"/>
      <c r="F102" s="49"/>
      <c r="G102" s="64"/>
      <c r="H102" s="49"/>
      <c r="I102" s="49"/>
      <c r="K102" s="49"/>
    </row>
    <row r="103" spans="1:11" s="62" customFormat="1" x14ac:dyDescent="0.25">
      <c r="A103" s="28"/>
      <c r="C103" s="82"/>
      <c r="D103" s="49"/>
      <c r="E103" s="49"/>
      <c r="F103" s="49"/>
      <c r="G103" s="64"/>
      <c r="H103" s="49"/>
      <c r="I103" s="49"/>
      <c r="K103" s="49"/>
    </row>
    <row r="104" spans="1:11" s="62" customFormat="1" x14ac:dyDescent="0.25">
      <c r="A104" s="28"/>
      <c r="C104" s="82"/>
      <c r="D104" s="49"/>
      <c r="E104" s="49"/>
      <c r="F104" s="49"/>
      <c r="G104" s="64"/>
      <c r="H104" s="49"/>
      <c r="I104" s="49"/>
      <c r="K104" s="49"/>
    </row>
    <row r="105" spans="1:11" s="62" customFormat="1" x14ac:dyDescent="0.25">
      <c r="A105" s="28"/>
      <c r="C105" s="82"/>
      <c r="D105" s="49"/>
      <c r="E105" s="49"/>
      <c r="F105" s="49"/>
      <c r="G105" s="64"/>
      <c r="H105" s="49"/>
      <c r="I105" s="49"/>
      <c r="K105" s="49"/>
    </row>
    <row r="106" spans="1:11" s="62" customFormat="1" x14ac:dyDescent="0.25">
      <c r="A106" s="28"/>
      <c r="C106" s="82"/>
      <c r="D106" s="49"/>
      <c r="E106" s="49"/>
      <c r="F106" s="49"/>
      <c r="G106" s="64"/>
      <c r="H106" s="49"/>
      <c r="I106" s="49"/>
      <c r="K106" s="49"/>
    </row>
    <row r="107" spans="1:11" s="62" customFormat="1" x14ac:dyDescent="0.25">
      <c r="A107" s="28"/>
      <c r="C107" s="82"/>
      <c r="D107" s="49"/>
      <c r="E107" s="49"/>
      <c r="F107" s="49"/>
      <c r="G107" s="64"/>
      <c r="H107" s="49"/>
      <c r="I107" s="49"/>
      <c r="K107" s="49"/>
    </row>
    <row r="108" spans="1:11" s="62" customFormat="1" x14ac:dyDescent="0.25">
      <c r="A108" s="28"/>
      <c r="C108" s="82"/>
      <c r="D108" s="49"/>
      <c r="E108" s="49"/>
      <c r="F108" s="49"/>
      <c r="G108" s="64"/>
      <c r="H108" s="49"/>
      <c r="I108" s="49"/>
      <c r="K108" s="49"/>
    </row>
    <row r="109" spans="1:11" s="62" customFormat="1" x14ac:dyDescent="0.25">
      <c r="A109" s="28"/>
      <c r="C109" s="82"/>
      <c r="D109" s="49"/>
      <c r="E109" s="49"/>
      <c r="F109" s="49"/>
      <c r="G109" s="64"/>
      <c r="H109" s="49"/>
      <c r="I109" s="49"/>
      <c r="K109" s="49"/>
    </row>
    <row r="110" spans="1:11" s="62" customFormat="1" x14ac:dyDescent="0.25">
      <c r="A110" s="28"/>
      <c r="C110" s="82"/>
      <c r="D110" s="49"/>
      <c r="E110" s="49"/>
      <c r="F110" s="49"/>
      <c r="G110" s="64"/>
      <c r="H110" s="49"/>
      <c r="I110" s="49"/>
      <c r="K110" s="49"/>
    </row>
    <row r="111" spans="1:11" s="62" customFormat="1" x14ac:dyDescent="0.25">
      <c r="A111" s="28"/>
      <c r="C111" s="82"/>
      <c r="D111" s="49"/>
      <c r="E111" s="49"/>
      <c r="F111" s="49"/>
      <c r="G111" s="64"/>
      <c r="H111" s="49"/>
      <c r="I111" s="49"/>
      <c r="K111" s="49"/>
    </row>
    <row r="112" spans="1:11" s="62" customFormat="1" x14ac:dyDescent="0.25">
      <c r="A112" s="28"/>
      <c r="C112" s="82"/>
      <c r="D112" s="49"/>
      <c r="E112" s="49"/>
      <c r="F112" s="49"/>
      <c r="G112" s="64"/>
      <c r="H112" s="49"/>
      <c r="I112" s="49"/>
      <c r="K112" s="49"/>
    </row>
    <row r="113" spans="1:11" s="62" customFormat="1" x14ac:dyDescent="0.25">
      <c r="A113" s="28"/>
      <c r="C113" s="82"/>
      <c r="D113" s="49"/>
      <c r="E113" s="49"/>
      <c r="F113" s="49"/>
      <c r="G113" s="64"/>
      <c r="H113" s="49"/>
      <c r="I113" s="49"/>
      <c r="K113" s="49"/>
    </row>
    <row r="114" spans="1:11" s="62" customFormat="1" x14ac:dyDescent="0.25">
      <c r="A114" s="28"/>
      <c r="C114" s="82"/>
      <c r="D114" s="49"/>
      <c r="E114" s="49"/>
      <c r="F114" s="49"/>
      <c r="G114" s="64"/>
      <c r="H114" s="49"/>
      <c r="I114" s="49"/>
      <c r="K114" s="49"/>
    </row>
    <row r="115" spans="1:11" s="62" customFormat="1" x14ac:dyDescent="0.25">
      <c r="A115" s="28"/>
      <c r="C115" s="82"/>
      <c r="D115" s="49"/>
      <c r="E115" s="49"/>
      <c r="F115" s="49"/>
      <c r="G115" s="64"/>
      <c r="H115" s="49"/>
      <c r="I115" s="49"/>
      <c r="K115" s="49"/>
    </row>
    <row r="116" spans="1:11" s="62" customFormat="1" x14ac:dyDescent="0.25">
      <c r="A116" s="28"/>
      <c r="C116" s="82"/>
      <c r="D116" s="49"/>
      <c r="E116" s="49"/>
      <c r="F116" s="49"/>
      <c r="G116" s="64"/>
      <c r="H116" s="49"/>
      <c r="I116" s="49"/>
      <c r="K116" s="49"/>
    </row>
    <row r="117" spans="1:11" s="62" customFormat="1" x14ac:dyDescent="0.25">
      <c r="A117" s="28"/>
      <c r="C117" s="82"/>
      <c r="D117" s="49"/>
      <c r="E117" s="49"/>
      <c r="F117" s="49"/>
      <c r="G117" s="64"/>
      <c r="H117" s="49"/>
      <c r="I117" s="49"/>
      <c r="K117" s="49"/>
    </row>
    <row r="118" spans="1:11" s="62" customFormat="1" x14ac:dyDescent="0.25">
      <c r="A118" s="28"/>
      <c r="C118" s="82"/>
      <c r="D118" s="49"/>
      <c r="E118" s="49"/>
      <c r="F118" s="49"/>
      <c r="G118" s="64"/>
      <c r="H118" s="49"/>
      <c r="I118" s="49"/>
      <c r="K118" s="49"/>
    </row>
    <row r="119" spans="1:11" s="62" customFormat="1" x14ac:dyDescent="0.25">
      <c r="A119" s="28"/>
      <c r="C119" s="82"/>
      <c r="D119" s="49"/>
      <c r="E119" s="49"/>
      <c r="F119" s="49"/>
      <c r="G119" s="64"/>
      <c r="H119" s="49"/>
      <c r="I119" s="49"/>
      <c r="K119" s="49"/>
    </row>
    <row r="120" spans="1:11" s="62" customFormat="1" x14ac:dyDescent="0.25">
      <c r="A120" s="28"/>
      <c r="C120" s="82"/>
      <c r="D120" s="49"/>
      <c r="E120" s="49"/>
      <c r="F120" s="49"/>
      <c r="G120" s="64"/>
      <c r="H120" s="49"/>
      <c r="I120" s="49"/>
      <c r="K120" s="49"/>
    </row>
    <row r="121" spans="1:11" s="62" customFormat="1" x14ac:dyDescent="0.25">
      <c r="A121" s="28"/>
      <c r="C121" s="82"/>
      <c r="D121" s="49"/>
      <c r="E121" s="49"/>
      <c r="F121" s="49"/>
      <c r="G121" s="64"/>
      <c r="H121" s="49"/>
      <c r="I121" s="49"/>
      <c r="K121" s="49"/>
    </row>
    <row r="122" spans="1:11" s="62" customFormat="1" x14ac:dyDescent="0.25">
      <c r="A122" s="28"/>
      <c r="C122" s="82"/>
      <c r="D122" s="49"/>
      <c r="E122" s="49"/>
      <c r="F122" s="49"/>
      <c r="G122" s="64"/>
      <c r="H122" s="49"/>
      <c r="I122" s="49"/>
      <c r="K122" s="49"/>
    </row>
    <row r="123" spans="1:11" s="62" customFormat="1" x14ac:dyDescent="0.25">
      <c r="A123" s="28"/>
      <c r="C123" s="82"/>
      <c r="D123" s="49"/>
      <c r="E123" s="49"/>
      <c r="F123" s="49"/>
      <c r="G123" s="64"/>
      <c r="H123" s="49"/>
      <c r="I123" s="49"/>
      <c r="K123" s="49"/>
    </row>
    <row r="124" spans="1:11" s="62" customFormat="1" x14ac:dyDescent="0.25">
      <c r="A124" s="28"/>
      <c r="C124" s="82"/>
      <c r="D124" s="49"/>
      <c r="E124" s="49"/>
      <c r="F124" s="49"/>
      <c r="G124" s="64"/>
      <c r="H124" s="49"/>
      <c r="I124" s="49"/>
      <c r="K124" s="49"/>
    </row>
    <row r="125" spans="1:11" s="62" customFormat="1" x14ac:dyDescent="0.25">
      <c r="A125" s="28"/>
      <c r="C125" s="82"/>
      <c r="D125" s="49"/>
      <c r="E125" s="49"/>
      <c r="F125" s="49"/>
      <c r="G125" s="64"/>
      <c r="H125" s="49"/>
      <c r="I125" s="49"/>
      <c r="K125" s="49"/>
    </row>
    <row r="126" spans="1:11" s="62" customFormat="1" x14ac:dyDescent="0.25">
      <c r="A126" s="28"/>
      <c r="C126" s="82"/>
      <c r="D126" s="49"/>
      <c r="E126" s="49"/>
      <c r="F126" s="49"/>
      <c r="G126" s="64"/>
      <c r="H126" s="49"/>
      <c r="I126" s="49"/>
      <c r="K126" s="49"/>
    </row>
    <row r="127" spans="1:11" s="62" customFormat="1" x14ac:dyDescent="0.25">
      <c r="A127" s="28"/>
      <c r="C127" s="82"/>
      <c r="D127" s="49"/>
      <c r="E127" s="49"/>
      <c r="F127" s="49"/>
      <c r="G127" s="64"/>
      <c r="H127" s="49"/>
      <c r="I127" s="49"/>
      <c r="K127" s="49"/>
    </row>
    <row r="128" spans="1:11" s="62" customFormat="1" x14ac:dyDescent="0.25">
      <c r="A128" s="28"/>
      <c r="C128" s="82"/>
      <c r="D128" s="49"/>
      <c r="E128" s="49"/>
      <c r="F128" s="49"/>
      <c r="G128" s="64"/>
      <c r="H128" s="49"/>
      <c r="I128" s="49"/>
      <c r="K128" s="49"/>
    </row>
    <row r="129" spans="1:11" s="62" customFormat="1" x14ac:dyDescent="0.25">
      <c r="A129" s="28"/>
      <c r="C129" s="82"/>
      <c r="D129" s="49"/>
      <c r="E129" s="49"/>
      <c r="F129" s="49"/>
      <c r="G129" s="64"/>
      <c r="H129" s="49"/>
      <c r="I129" s="49"/>
      <c r="K129" s="49"/>
    </row>
    <row r="130" spans="1:11" s="62" customFormat="1" x14ac:dyDescent="0.25">
      <c r="A130" s="28"/>
      <c r="C130" s="82"/>
      <c r="D130" s="49"/>
      <c r="E130" s="49"/>
      <c r="F130" s="49"/>
      <c r="G130" s="64"/>
      <c r="H130" s="49"/>
      <c r="I130" s="49"/>
      <c r="K130" s="49"/>
    </row>
    <row r="131" spans="1:11" s="62" customFormat="1" x14ac:dyDescent="0.25">
      <c r="A131" s="28"/>
      <c r="C131" s="82"/>
      <c r="D131" s="49"/>
      <c r="E131" s="49"/>
      <c r="F131" s="49"/>
      <c r="G131" s="64"/>
      <c r="H131" s="49"/>
      <c r="I131" s="49"/>
      <c r="K131" s="49"/>
    </row>
    <row r="132" spans="1:11" s="62" customFormat="1" x14ac:dyDescent="0.25">
      <c r="A132" s="28"/>
      <c r="C132" s="82"/>
      <c r="D132" s="49"/>
      <c r="E132" s="49"/>
      <c r="F132" s="49"/>
      <c r="G132" s="64"/>
      <c r="H132" s="49"/>
      <c r="I132" s="49"/>
      <c r="K132" s="49"/>
    </row>
    <row r="133" spans="1:11" s="62" customFormat="1" x14ac:dyDescent="0.25">
      <c r="A133" s="28"/>
      <c r="C133" s="82"/>
      <c r="D133" s="49"/>
      <c r="E133" s="49"/>
      <c r="F133" s="49"/>
      <c r="G133" s="64"/>
      <c r="H133" s="49"/>
      <c r="I133" s="49"/>
      <c r="K133" s="49"/>
    </row>
    <row r="134" spans="1:11" s="62" customFormat="1" x14ac:dyDescent="0.25">
      <c r="A134" s="28"/>
      <c r="C134" s="82"/>
      <c r="D134" s="49"/>
      <c r="E134" s="49"/>
      <c r="F134" s="49"/>
      <c r="G134" s="64"/>
      <c r="H134" s="49"/>
      <c r="I134" s="49"/>
      <c r="K134" s="49"/>
    </row>
    <row r="135" spans="1:11" s="62" customFormat="1" x14ac:dyDescent="0.25">
      <c r="A135" s="28"/>
      <c r="C135" s="82"/>
      <c r="D135" s="49"/>
      <c r="E135" s="49"/>
      <c r="F135" s="49"/>
      <c r="G135" s="64"/>
      <c r="H135" s="49"/>
      <c r="I135" s="49"/>
      <c r="K135" s="49"/>
    </row>
    <row r="136" spans="1:11" s="62" customFormat="1" x14ac:dyDescent="0.25">
      <c r="A136" s="28"/>
      <c r="C136" s="82"/>
      <c r="D136" s="49"/>
      <c r="E136" s="49"/>
      <c r="F136" s="49"/>
      <c r="G136" s="64"/>
      <c r="H136" s="49"/>
      <c r="I136" s="49"/>
      <c r="K136" s="49"/>
    </row>
    <row r="137" spans="1:11" s="62" customFormat="1" x14ac:dyDescent="0.25">
      <c r="A137" s="28"/>
      <c r="C137" s="82"/>
      <c r="D137" s="49"/>
      <c r="E137" s="49"/>
      <c r="F137" s="49"/>
      <c r="G137" s="64"/>
      <c r="H137" s="49"/>
      <c r="I137" s="49"/>
      <c r="K137" s="49"/>
    </row>
    <row r="138" spans="1:11" s="62" customFormat="1" x14ac:dyDescent="0.25">
      <c r="A138" s="28"/>
      <c r="C138" s="82"/>
      <c r="D138" s="49"/>
      <c r="E138" s="49"/>
      <c r="F138" s="49"/>
      <c r="G138" s="64"/>
      <c r="H138" s="49"/>
      <c r="I138" s="49"/>
      <c r="K138" s="49"/>
    </row>
    <row r="139" spans="1:11" s="62" customFormat="1" x14ac:dyDescent="0.25">
      <c r="A139" s="28"/>
      <c r="C139" s="82"/>
      <c r="D139" s="49"/>
      <c r="E139" s="49"/>
      <c r="F139" s="49"/>
      <c r="G139" s="64"/>
      <c r="H139" s="49"/>
      <c r="I139" s="49"/>
      <c r="K139" s="49"/>
    </row>
    <row r="140" spans="1:11" s="62" customFormat="1" x14ac:dyDescent="0.25">
      <c r="A140" s="28"/>
      <c r="C140" s="82"/>
      <c r="D140" s="49"/>
      <c r="E140" s="49"/>
      <c r="F140" s="49"/>
      <c r="G140" s="64"/>
      <c r="H140" s="49"/>
      <c r="I140" s="49"/>
      <c r="K140" s="49"/>
    </row>
    <row r="141" spans="1:11" s="62" customFormat="1" x14ac:dyDescent="0.25">
      <c r="A141" s="28"/>
      <c r="C141" s="82"/>
      <c r="D141" s="49"/>
      <c r="E141" s="49"/>
      <c r="F141" s="49"/>
      <c r="G141" s="64"/>
      <c r="H141" s="49"/>
      <c r="I141" s="49"/>
      <c r="K141" s="49"/>
    </row>
    <row r="142" spans="1:11" s="62" customFormat="1" x14ac:dyDescent="0.25">
      <c r="A142" s="28"/>
      <c r="C142" s="82"/>
      <c r="D142" s="49"/>
      <c r="E142" s="49"/>
      <c r="F142" s="49"/>
      <c r="G142" s="64"/>
      <c r="H142" s="49"/>
      <c r="I142" s="49"/>
      <c r="K142" s="49"/>
    </row>
    <row r="143" spans="1:11" s="62" customFormat="1" ht="30" customHeight="1" x14ac:dyDescent="0.25">
      <c r="A143" s="28"/>
      <c r="C143" s="82"/>
      <c r="D143" s="49"/>
      <c r="E143" s="49"/>
      <c r="F143" s="49"/>
      <c r="G143" s="64"/>
      <c r="H143" s="49"/>
      <c r="I143" s="49"/>
      <c r="K143" s="49"/>
    </row>
    <row r="144" spans="1:11" s="62" customFormat="1" x14ac:dyDescent="0.25">
      <c r="A144" s="28"/>
      <c r="C144" s="82"/>
      <c r="D144" s="49"/>
      <c r="E144" s="49"/>
      <c r="F144" s="49"/>
      <c r="G144" s="64"/>
      <c r="H144" s="49"/>
      <c r="I144" s="49"/>
      <c r="K144" s="49"/>
    </row>
    <row r="145" spans="1:11" s="62" customFormat="1" x14ac:dyDescent="0.25">
      <c r="A145" s="28"/>
      <c r="C145" s="82"/>
      <c r="D145" s="49"/>
      <c r="E145" s="49"/>
      <c r="F145" s="49"/>
      <c r="G145" s="64"/>
      <c r="H145" s="49"/>
      <c r="I145" s="49"/>
      <c r="K145" s="49"/>
    </row>
    <row r="146" spans="1:11" s="62" customFormat="1" x14ac:dyDescent="0.25">
      <c r="A146" s="28"/>
      <c r="C146" s="82"/>
      <c r="D146" s="49"/>
      <c r="E146" s="49"/>
      <c r="F146" s="49"/>
      <c r="G146" s="64"/>
      <c r="H146" s="49"/>
      <c r="I146" s="49"/>
      <c r="K146" s="49"/>
    </row>
    <row r="147" spans="1:11" s="62" customFormat="1" x14ac:dyDescent="0.25">
      <c r="A147" s="28"/>
      <c r="C147" s="82"/>
      <c r="D147" s="49"/>
      <c r="E147" s="49"/>
      <c r="F147" s="49"/>
      <c r="G147" s="64"/>
      <c r="H147" s="49"/>
      <c r="I147" s="49"/>
      <c r="K147" s="49"/>
    </row>
    <row r="148" spans="1:11" s="62" customFormat="1" x14ac:dyDescent="0.25">
      <c r="A148" s="28"/>
      <c r="C148" s="82"/>
      <c r="D148" s="49"/>
      <c r="E148" s="49"/>
      <c r="F148" s="49"/>
      <c r="G148" s="64"/>
      <c r="H148" s="49"/>
      <c r="I148" s="49"/>
      <c r="K148" s="49"/>
    </row>
    <row r="149" spans="1:11" s="62" customFormat="1" x14ac:dyDescent="0.25">
      <c r="A149" s="28"/>
      <c r="C149" s="82"/>
      <c r="D149" s="49"/>
      <c r="E149" s="49"/>
      <c r="F149" s="49"/>
      <c r="G149" s="64"/>
      <c r="H149" s="49"/>
      <c r="I149" s="49"/>
      <c r="K149" s="49"/>
    </row>
    <row r="150" spans="1:11" s="62" customFormat="1" x14ac:dyDescent="0.25">
      <c r="A150" s="28"/>
      <c r="C150" s="82"/>
      <c r="D150" s="49"/>
      <c r="E150" s="49"/>
      <c r="F150" s="49"/>
      <c r="G150" s="64"/>
      <c r="H150" s="49"/>
      <c r="I150" s="49"/>
      <c r="K150" s="49"/>
    </row>
    <row r="151" spans="1:11" s="62" customFormat="1" x14ac:dyDescent="0.25">
      <c r="A151" s="28"/>
      <c r="C151" s="82"/>
      <c r="D151" s="49"/>
      <c r="E151" s="49"/>
      <c r="F151" s="49"/>
      <c r="G151" s="64"/>
      <c r="H151" s="49"/>
      <c r="I151" s="49"/>
      <c r="K151" s="49"/>
    </row>
    <row r="152" spans="1:11" s="62" customFormat="1" x14ac:dyDescent="0.25">
      <c r="A152" s="28"/>
      <c r="C152" s="82"/>
      <c r="D152" s="49"/>
      <c r="E152" s="49"/>
      <c r="F152" s="49"/>
      <c r="G152" s="64"/>
      <c r="H152" s="49"/>
      <c r="I152" s="49"/>
      <c r="K152" s="49"/>
    </row>
    <row r="153" spans="1:11" s="62" customFormat="1" x14ac:dyDescent="0.25">
      <c r="A153" s="28"/>
      <c r="C153" s="82"/>
      <c r="D153" s="49"/>
      <c r="E153" s="49"/>
      <c r="F153" s="49"/>
      <c r="G153" s="64"/>
      <c r="H153" s="49"/>
      <c r="I153" s="49"/>
      <c r="K153" s="49"/>
    </row>
    <row r="154" spans="1:11" s="62" customFormat="1" x14ac:dyDescent="0.25">
      <c r="A154" s="28"/>
      <c r="C154" s="82"/>
      <c r="D154" s="49"/>
      <c r="E154" s="49"/>
      <c r="F154" s="49"/>
      <c r="G154" s="64"/>
      <c r="H154" s="49"/>
      <c r="I154" s="49"/>
      <c r="K154" s="49"/>
    </row>
    <row r="155" spans="1:11" s="62" customFormat="1" x14ac:dyDescent="0.25">
      <c r="A155" s="28"/>
      <c r="C155" s="82"/>
      <c r="D155" s="49"/>
      <c r="E155" s="49"/>
      <c r="F155" s="49"/>
      <c r="G155" s="64"/>
      <c r="H155" s="49"/>
      <c r="I155" s="49"/>
      <c r="K155" s="49"/>
    </row>
    <row r="156" spans="1:11" s="62" customFormat="1" x14ac:dyDescent="0.25">
      <c r="A156" s="28"/>
      <c r="C156" s="82"/>
      <c r="D156" s="49"/>
      <c r="E156" s="49"/>
      <c r="F156" s="49"/>
      <c r="G156" s="64"/>
      <c r="H156" s="49"/>
      <c r="I156" s="49"/>
      <c r="K156" s="49"/>
    </row>
    <row r="157" spans="1:11" s="62" customFormat="1" x14ac:dyDescent="0.25">
      <c r="A157" s="28"/>
      <c r="C157" s="82"/>
      <c r="D157" s="49"/>
      <c r="E157" s="49"/>
      <c r="F157" s="49"/>
      <c r="G157" s="64"/>
      <c r="H157" s="49"/>
      <c r="I157" s="49"/>
      <c r="K157" s="49"/>
    </row>
    <row r="158" spans="1:11" s="62" customFormat="1" ht="27.75" customHeight="1" x14ac:dyDescent="0.25">
      <c r="A158" s="28"/>
      <c r="C158" s="82"/>
      <c r="D158" s="49"/>
      <c r="E158" s="49"/>
      <c r="F158" s="49"/>
      <c r="G158" s="64"/>
      <c r="H158" s="49"/>
      <c r="I158" s="49"/>
      <c r="K158" s="49"/>
    </row>
    <row r="159" spans="1:11" s="82" customFormat="1" x14ac:dyDescent="0.25">
      <c r="A159" s="28"/>
      <c r="B159" s="62"/>
      <c r="D159" s="49"/>
      <c r="E159" s="49"/>
      <c r="F159" s="49"/>
      <c r="G159" s="64"/>
      <c r="H159" s="49"/>
      <c r="I159" s="49"/>
      <c r="K159" s="64"/>
    </row>
    <row r="161" spans="1:11" s="62" customFormat="1" x14ac:dyDescent="0.25">
      <c r="A161" s="28"/>
      <c r="C161" s="82"/>
      <c r="D161" s="49"/>
      <c r="E161" s="49"/>
      <c r="F161" s="49"/>
      <c r="G161" s="64"/>
      <c r="H161" s="49"/>
      <c r="I161" s="49"/>
      <c r="K161" s="49"/>
    </row>
    <row r="162" spans="1:11" s="62" customFormat="1" x14ac:dyDescent="0.25">
      <c r="A162" s="28"/>
      <c r="C162" s="82"/>
      <c r="D162" s="49"/>
      <c r="E162" s="49"/>
      <c r="F162" s="49"/>
      <c r="G162" s="64"/>
      <c r="H162" s="49"/>
      <c r="I162" s="49"/>
      <c r="K162" s="49"/>
    </row>
    <row r="163" spans="1:11" s="62" customFormat="1" x14ac:dyDescent="0.25">
      <c r="A163" s="28"/>
      <c r="C163" s="82"/>
      <c r="D163" s="49"/>
      <c r="E163" s="49"/>
      <c r="F163" s="49"/>
      <c r="G163" s="64"/>
      <c r="H163" s="49"/>
      <c r="I163" s="49"/>
      <c r="K163" s="49"/>
    </row>
    <row r="164" spans="1:11" s="62" customFormat="1" ht="42.75" customHeight="1" x14ac:dyDescent="0.25">
      <c r="A164" s="28"/>
      <c r="C164" s="82"/>
      <c r="D164" s="49"/>
      <c r="E164" s="49"/>
      <c r="F164" s="49"/>
      <c r="G164" s="64"/>
      <c r="H164" s="49"/>
      <c r="I164" s="49"/>
      <c r="K164" s="49"/>
    </row>
    <row r="165" spans="1:11" s="62" customFormat="1" ht="15" customHeight="1" x14ac:dyDescent="0.25">
      <c r="A165" s="28"/>
      <c r="C165" s="82"/>
      <c r="D165" s="49"/>
      <c r="E165" s="49"/>
      <c r="F165" s="49"/>
      <c r="G165" s="64"/>
      <c r="H165" s="49"/>
      <c r="I165" s="49"/>
      <c r="K165" s="49"/>
    </row>
    <row r="166" spans="1:11" s="62" customFormat="1" ht="48" customHeight="1" x14ac:dyDescent="0.25">
      <c r="A166" s="28"/>
      <c r="C166" s="82"/>
      <c r="D166" s="49"/>
      <c r="E166" s="49"/>
      <c r="F166" s="49"/>
      <c r="G166" s="64"/>
      <c r="H166" s="49"/>
      <c r="I166" s="49"/>
      <c r="K166" s="49"/>
    </row>
    <row r="167" spans="1:11" s="62" customFormat="1" x14ac:dyDescent="0.25">
      <c r="A167" s="28"/>
      <c r="C167" s="82"/>
      <c r="D167" s="49"/>
      <c r="E167" s="49"/>
      <c r="F167" s="49"/>
      <c r="G167" s="64"/>
      <c r="H167" s="49"/>
      <c r="I167" s="49"/>
      <c r="K167" s="49"/>
    </row>
    <row r="168" spans="1:11" s="62" customFormat="1" ht="33.75" customHeight="1" x14ac:dyDescent="0.25">
      <c r="A168" s="28"/>
      <c r="C168" s="82"/>
      <c r="D168" s="49"/>
      <c r="E168" s="49"/>
      <c r="F168" s="49"/>
      <c r="G168" s="64"/>
      <c r="H168" s="49"/>
      <c r="I168" s="49"/>
      <c r="K168" s="49"/>
    </row>
    <row r="169" spans="1:11" s="62" customFormat="1" ht="32.25" customHeight="1" x14ac:dyDescent="0.25">
      <c r="A169" s="28"/>
      <c r="C169" s="82"/>
      <c r="D169" s="49"/>
      <c r="E169" s="49"/>
      <c r="F169" s="49"/>
      <c r="G169" s="64"/>
      <c r="H169" s="49"/>
      <c r="I169" s="49"/>
      <c r="K169" s="49"/>
    </row>
    <row r="170" spans="1:11" s="62" customFormat="1" ht="33.75" customHeight="1" x14ac:dyDescent="0.25">
      <c r="A170" s="28"/>
      <c r="C170" s="82"/>
      <c r="D170" s="49"/>
      <c r="E170" s="49"/>
      <c r="F170" s="49"/>
      <c r="G170" s="64"/>
      <c r="H170" s="49"/>
      <c r="I170" s="49"/>
      <c r="K170" s="49"/>
    </row>
    <row r="171" spans="1:11" s="62" customFormat="1" x14ac:dyDescent="0.25">
      <c r="A171" s="28"/>
      <c r="C171" s="82"/>
      <c r="D171" s="49"/>
      <c r="E171" s="49"/>
      <c r="F171" s="49"/>
      <c r="G171" s="64"/>
      <c r="H171" s="49"/>
      <c r="I171" s="49"/>
      <c r="K171" s="49"/>
    </row>
    <row r="172" spans="1:11" s="62" customFormat="1" x14ac:dyDescent="0.25">
      <c r="A172" s="28"/>
      <c r="C172" s="82"/>
      <c r="D172" s="49"/>
      <c r="E172" s="49"/>
      <c r="F172" s="49"/>
      <c r="G172" s="64"/>
      <c r="H172" s="49"/>
      <c r="I172" s="49"/>
      <c r="K172" s="49"/>
    </row>
  </sheetData>
  <sheetProtection algorithmName="SHA-512" hashValue="60JCl9229b3IRh/zUXTdy29IOYI54iyZzpd7BG5dt22Svn/wGp1szO2g6WPQCu4dNkwj2S/6x8PO8Xjx7K8pfA==" saltValue="6mpO3ZkNpSw1t78oitiMIg==" spinCount="100000" sheet="1" objects="1" scenarios="1"/>
  <mergeCells count="22">
    <mergeCell ref="A1:D1"/>
    <mergeCell ref="A5:D5"/>
    <mergeCell ref="A6:D6"/>
    <mergeCell ref="G1:I1"/>
    <mergeCell ref="A66:I66"/>
    <mergeCell ref="B24:B25"/>
    <mergeCell ref="D45:D46"/>
    <mergeCell ref="D48:D49"/>
    <mergeCell ref="A54:I54"/>
    <mergeCell ref="A57:I59"/>
    <mergeCell ref="A60:I60"/>
    <mergeCell ref="A61:I61"/>
    <mergeCell ref="D41:E41"/>
    <mergeCell ref="G16:I16"/>
    <mergeCell ref="D3:F3"/>
    <mergeCell ref="A62:I62"/>
    <mergeCell ref="A64:I64"/>
    <mergeCell ref="A65:I65"/>
    <mergeCell ref="A7:D7"/>
    <mergeCell ref="A9:D9"/>
    <mergeCell ref="G9:H9"/>
    <mergeCell ref="G39:H39"/>
  </mergeCells>
  <pageMargins left="0.70866141732283472" right="0.70866141732283472" top="0.19685039370078741" bottom="0.39370078740157483" header="0.11811023622047245" footer="0.11811023622047245"/>
  <pageSetup paperSize="9" scale="65" fitToHeight="0" orientation="landscape" r:id="rId1"/>
  <headerFooter>
    <oddFooter>&amp;L&amp;K00-023Quelle/Bezug: EBE Mobility &amp; Green Energy GmbH 2020&amp;C&amp;K00-023www.ebe-mobility.at
&amp;R&amp;K00-023eMC KOSTENBLÖCKE_V12_20.06.2020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59E48-5672-4647-8446-42D474AC92C6}">
  <sheetPr codeName="Tabelle3">
    <tabColor theme="5" tint="0.79998168889431442"/>
    <pageSetUpPr fitToPage="1"/>
  </sheetPr>
  <dimension ref="A1:J135"/>
  <sheetViews>
    <sheetView topLeftCell="A4" zoomScaleNormal="100" zoomScaleSheetLayoutView="100" workbookViewId="0">
      <selection activeCell="D14" sqref="D14"/>
    </sheetView>
  </sheetViews>
  <sheetFormatPr baseColWidth="10" defaultRowHeight="15" outlineLevelRow="1" x14ac:dyDescent="0.25"/>
  <cols>
    <col min="1" max="1" width="6.42578125" style="28" customWidth="1"/>
    <col min="2" max="2" width="7" style="62" bestFit="1" customWidth="1"/>
    <col min="3" max="3" width="9.5703125" style="82" customWidth="1"/>
    <col min="4" max="4" width="40.140625" style="49" customWidth="1"/>
    <col min="5" max="5" width="42.7109375" style="49" customWidth="1"/>
    <col min="6" max="6" width="12.85546875" style="64" customWidth="1"/>
    <col min="7" max="7" width="14.42578125" style="49" customWidth="1"/>
    <col min="8" max="8" width="12.7109375" style="49" bestFit="1" customWidth="1"/>
    <col min="9" max="9" width="11.42578125" style="62"/>
    <col min="10" max="16384" width="11.42578125" style="49"/>
  </cols>
  <sheetData>
    <row r="1" spans="1:9" ht="26.25" x14ac:dyDescent="0.4">
      <c r="A1" s="499" t="s">
        <v>164</v>
      </c>
      <c r="B1" s="499"/>
      <c r="C1" s="499"/>
      <c r="D1" s="499"/>
      <c r="E1" s="126"/>
      <c r="F1" s="14"/>
      <c r="G1" s="300" t="s">
        <v>473</v>
      </c>
      <c r="H1" s="299"/>
      <c r="I1" s="23">
        <v>1.3</v>
      </c>
    </row>
    <row r="2" spans="1:9" ht="26.25" x14ac:dyDescent="0.4">
      <c r="A2" s="499" t="s">
        <v>459</v>
      </c>
      <c r="B2" s="499"/>
      <c r="C2" s="499"/>
      <c r="D2" s="499"/>
      <c r="E2" s="248" t="s">
        <v>387</v>
      </c>
      <c r="F2" s="206"/>
      <c r="G2" s="247"/>
      <c r="H2" s="247"/>
    </row>
    <row r="3" spans="1:9" ht="26.25" x14ac:dyDescent="0.4">
      <c r="A3" s="246"/>
      <c r="B3" s="242"/>
      <c r="C3" s="201"/>
      <c r="D3" s="247"/>
      <c r="E3" s="248" t="s">
        <v>500</v>
      </c>
      <c r="F3" s="206"/>
      <c r="G3" s="247"/>
      <c r="H3" s="247"/>
    </row>
    <row r="4" spans="1:9" x14ac:dyDescent="0.25">
      <c r="A4" s="494" t="s">
        <v>0</v>
      </c>
      <c r="B4" s="494"/>
      <c r="C4" s="494"/>
      <c r="D4" s="494"/>
      <c r="E4" s="125"/>
      <c r="F4" s="125"/>
      <c r="G4" s="494"/>
      <c r="H4" s="495"/>
    </row>
    <row r="5" spans="1:9" x14ac:dyDescent="0.25">
      <c r="A5" s="90" t="str">
        <f>'1. OBJEKT-ANLAGENÜBERSICHT'!A5</f>
        <v>Adresse</v>
      </c>
      <c r="B5" s="90"/>
      <c r="C5" s="90"/>
      <c r="D5" s="90"/>
      <c r="E5" s="123"/>
      <c r="F5" s="264" t="s">
        <v>461</v>
      </c>
      <c r="G5" s="264"/>
    </row>
    <row r="6" spans="1:9" x14ac:dyDescent="0.25">
      <c r="A6" s="90" t="str">
        <f>'1. OBJEKT-ANLAGENÜBERSICHT'!A6</f>
        <v>PLZ Ort</v>
      </c>
      <c r="B6" s="90"/>
      <c r="C6" s="90"/>
      <c r="D6" s="90"/>
      <c r="E6" s="123"/>
      <c r="F6" s="252" t="str">
        <f>'1. OBJEKT-ANLAGENÜBERSICHT'!I4</f>
        <v>Firmenname</v>
      </c>
      <c r="G6" s="252"/>
    </row>
    <row r="7" spans="1:9" x14ac:dyDescent="0.25">
      <c r="F7" s="250" t="str">
        <f>'1. OBJEKT-ANLAGENÜBERSICHT'!I5</f>
        <v>Adresse</v>
      </c>
      <c r="G7" s="250"/>
    </row>
    <row r="8" spans="1:9" x14ac:dyDescent="0.25">
      <c r="A8" s="494" t="s">
        <v>11</v>
      </c>
      <c r="B8" s="495"/>
      <c r="C8" s="495"/>
      <c r="D8" s="495"/>
      <c r="E8" s="123"/>
      <c r="F8" s="252" t="str">
        <f>'1. OBJEKT-ANLAGENÜBERSICHT'!I6</f>
        <v>PLZ Ort</v>
      </c>
      <c r="G8" s="252"/>
    </row>
    <row r="9" spans="1:9" x14ac:dyDescent="0.25">
      <c r="A9" s="90" t="str">
        <f>'1. OBJEKT-ANLAGENÜBERSICHT'!A9</f>
        <v>Vorname Nachname</v>
      </c>
      <c r="B9" s="90"/>
      <c r="C9" s="90"/>
      <c r="D9" s="90"/>
      <c r="E9" s="123"/>
      <c r="F9" s="496" t="str">
        <f>'1. OBJEKT-ANLAGENÜBERSICHT'!I8</f>
        <v>Tel.Nr</v>
      </c>
      <c r="G9" s="496"/>
    </row>
    <row r="10" spans="1:9" x14ac:dyDescent="0.25">
      <c r="A10" s="90" t="str">
        <f>'1. OBJEKT-ANLAGENÜBERSICHT'!A10</f>
        <v>Telefonnummer</v>
      </c>
      <c r="B10" s="90"/>
      <c r="C10" s="90"/>
      <c r="D10" s="90"/>
      <c r="E10" s="123"/>
      <c r="F10" s="252" t="str">
        <f>'1. OBJEKT-ANLAGENÜBERSICHT'!I9</f>
        <v>e-mail</v>
      </c>
      <c r="G10" s="252"/>
    </row>
    <row r="11" spans="1:9" x14ac:dyDescent="0.25">
      <c r="A11" s="90" t="str">
        <f>'1. OBJEKT-ANLAGENÜBERSICHT'!A11</f>
        <v>E-Mail</v>
      </c>
      <c r="B11" s="90"/>
      <c r="C11" s="90"/>
      <c r="D11" s="90"/>
      <c r="E11" s="123"/>
      <c r="F11" s="252" t="str">
        <f>'1. OBJEKT-ANLAGENÜBERSICHT'!I10</f>
        <v>BearbeiterIn</v>
      </c>
      <c r="G11" s="252"/>
    </row>
    <row r="12" spans="1:9" x14ac:dyDescent="0.25">
      <c r="F12" s="40" t="s">
        <v>12</v>
      </c>
      <c r="G12" s="53" t="str">
        <f>'1. OBJEKT-ANLAGENÜBERSICHT'!L11</f>
        <v>00.00.0000</v>
      </c>
    </row>
    <row r="13" spans="1:9" ht="15.75" thickBot="1" x14ac:dyDescent="0.3">
      <c r="F13" s="40" t="s">
        <v>17</v>
      </c>
      <c r="G13" s="54">
        <f>'1. OBJEKT-ANLAGENÜBERSICHT'!L12</f>
        <v>0</v>
      </c>
    </row>
    <row r="14" spans="1:9" ht="20.25" thickTop="1" thickBot="1" x14ac:dyDescent="0.35">
      <c r="D14" s="210" t="s">
        <v>162</v>
      </c>
      <c r="E14" s="413">
        <v>1</v>
      </c>
      <c r="H14" s="54"/>
    </row>
    <row r="15" spans="1:9" ht="20.25" thickTop="1" thickBot="1" x14ac:dyDescent="0.35">
      <c r="D15" s="210" t="s">
        <v>185</v>
      </c>
      <c r="E15" s="414">
        <v>1</v>
      </c>
      <c r="F15" s="216" t="s">
        <v>458</v>
      </c>
      <c r="H15" s="54"/>
    </row>
    <row r="16" spans="1:9" ht="20.25" thickTop="1" thickBot="1" x14ac:dyDescent="0.35">
      <c r="A16" s="246"/>
      <c r="B16" s="242"/>
      <c r="C16" s="201"/>
      <c r="D16" s="416" t="s">
        <v>187</v>
      </c>
      <c r="E16" s="417">
        <f>'1. OBJEKT-ANLAGENÜBERSICHT'!C44</f>
        <v>3.7</v>
      </c>
      <c r="F16" s="206"/>
      <c r="G16" s="247"/>
      <c r="H16" s="418"/>
    </row>
    <row r="17" spans="1:10" ht="15.75" thickTop="1" x14ac:dyDescent="0.25">
      <c r="E17" s="49" t="s">
        <v>405</v>
      </c>
      <c r="H17" s="54"/>
    </row>
    <row r="18" spans="1:10" s="62" customFormat="1" ht="18.75" x14ac:dyDescent="0.3">
      <c r="A18" s="500" t="s">
        <v>502</v>
      </c>
      <c r="B18" s="500"/>
      <c r="C18" s="500"/>
      <c r="D18" s="500"/>
      <c r="E18" s="500"/>
      <c r="F18" s="500"/>
      <c r="G18" s="500"/>
      <c r="H18" s="500"/>
      <c r="J18" s="49"/>
    </row>
    <row r="19" spans="1:10" s="62" customFormat="1" ht="15.75" x14ac:dyDescent="0.25">
      <c r="A19" s="129"/>
      <c r="B19" s="77"/>
      <c r="C19" s="122"/>
      <c r="D19" s="4"/>
      <c r="E19" s="4"/>
      <c r="F19" s="16"/>
      <c r="G19" s="4"/>
      <c r="H19" s="4"/>
      <c r="J19" s="49"/>
    </row>
    <row r="20" spans="1:10" s="62" customFormat="1" x14ac:dyDescent="0.25">
      <c r="A20" s="130" t="s">
        <v>2</v>
      </c>
      <c r="B20" s="101" t="s">
        <v>3</v>
      </c>
      <c r="C20" s="115" t="s">
        <v>4</v>
      </c>
      <c r="D20" s="50" t="s">
        <v>5</v>
      </c>
      <c r="E20" s="50" t="s">
        <v>368</v>
      </c>
      <c r="F20" s="66"/>
      <c r="G20" s="50" t="s">
        <v>191</v>
      </c>
      <c r="H20" s="50" t="s">
        <v>6</v>
      </c>
      <c r="J20" s="49"/>
    </row>
    <row r="21" spans="1:10" s="62" customFormat="1" x14ac:dyDescent="0.25">
      <c r="A21" s="113" t="s">
        <v>189</v>
      </c>
      <c r="B21" s="101"/>
      <c r="C21" s="101"/>
      <c r="D21" s="50" t="s">
        <v>310</v>
      </c>
      <c r="E21" s="50"/>
      <c r="F21" s="66"/>
      <c r="G21" s="50"/>
      <c r="H21" s="50"/>
      <c r="J21" s="49"/>
    </row>
    <row r="22" spans="1:10" s="62" customFormat="1" ht="76.5" hidden="1" outlineLevel="1" thickTop="1" thickBot="1" x14ac:dyDescent="0.3">
      <c r="A22" s="131" t="s">
        <v>74</v>
      </c>
      <c r="B22" s="445"/>
      <c r="C22" s="109" t="s">
        <v>21</v>
      </c>
      <c r="D22" s="110" t="s">
        <v>190</v>
      </c>
      <c r="E22" s="110" t="s">
        <v>188</v>
      </c>
      <c r="F22" s="111"/>
      <c r="G22" s="445"/>
      <c r="H22" s="99">
        <f>B22*G22</f>
        <v>0</v>
      </c>
      <c r="J22" s="49"/>
    </row>
    <row r="23" spans="1:10" s="62" customFormat="1" ht="16.5" hidden="1" outlineLevel="1" thickTop="1" thickBot="1" x14ac:dyDescent="0.3">
      <c r="A23" s="131" t="s">
        <v>75</v>
      </c>
      <c r="B23" s="445"/>
      <c r="C23" s="109"/>
      <c r="D23" s="110"/>
      <c r="E23" s="110" t="s">
        <v>209</v>
      </c>
      <c r="F23" s="111"/>
      <c r="G23" s="445"/>
      <c r="H23" s="99">
        <f>B23*G23</f>
        <v>0</v>
      </c>
      <c r="J23" s="49"/>
    </row>
    <row r="24" spans="1:10" s="62" customFormat="1" ht="15.75" collapsed="1" thickBot="1" x14ac:dyDescent="0.3">
      <c r="A24" s="163"/>
      <c r="B24" s="164"/>
      <c r="C24" s="165" t="s">
        <v>296</v>
      </c>
      <c r="D24" s="166"/>
      <c r="E24" s="176" t="s">
        <v>300</v>
      </c>
      <c r="F24" s="168"/>
      <c r="G24" s="166"/>
      <c r="H24" s="169">
        <f>SUM(H22:H23)</f>
        <v>0</v>
      </c>
      <c r="J24" s="49"/>
    </row>
    <row r="25" spans="1:10" s="62" customFormat="1" ht="15.75" thickTop="1" x14ac:dyDescent="0.25">
      <c r="A25" s="78" t="s">
        <v>100</v>
      </c>
      <c r="B25" s="112"/>
      <c r="C25" s="112"/>
      <c r="D25" s="56" t="s">
        <v>311</v>
      </c>
      <c r="E25" s="56"/>
      <c r="F25" s="67"/>
      <c r="G25" s="56"/>
      <c r="H25" s="56"/>
      <c r="J25" s="49"/>
    </row>
    <row r="26" spans="1:10" s="62" customFormat="1" ht="30.75" hidden="1" outlineLevel="1" thickBot="1" x14ac:dyDescent="0.3">
      <c r="A26" s="132"/>
      <c r="B26" s="107"/>
      <c r="C26" s="107"/>
      <c r="D26" s="108" t="s">
        <v>127</v>
      </c>
      <c r="E26" s="106"/>
      <c r="F26" s="95" t="s">
        <v>136</v>
      </c>
      <c r="G26" s="96" t="s">
        <v>192</v>
      </c>
      <c r="H26" s="97" t="s">
        <v>128</v>
      </c>
      <c r="J26" s="49"/>
    </row>
    <row r="27" spans="1:10" s="62" customFormat="1" ht="16.5" hidden="1" outlineLevel="1" thickTop="1" thickBot="1" x14ac:dyDescent="0.3">
      <c r="A27" s="133" t="s">
        <v>76</v>
      </c>
      <c r="B27" s="445"/>
      <c r="C27" s="105" t="s">
        <v>21</v>
      </c>
      <c r="D27" s="94" t="s">
        <v>129</v>
      </c>
      <c r="E27" s="94"/>
      <c r="F27" s="262">
        <f>B27*$E$16</f>
        <v>0</v>
      </c>
      <c r="G27" s="98">
        <v>238</v>
      </c>
      <c r="H27" s="99">
        <f>G27*F27</f>
        <v>0</v>
      </c>
      <c r="J27" s="49"/>
    </row>
    <row r="28" spans="1:10" s="62" customFormat="1" ht="16.5" hidden="1" outlineLevel="1" thickTop="1" thickBot="1" x14ac:dyDescent="0.3">
      <c r="A28" s="133" t="s">
        <v>77</v>
      </c>
      <c r="B28" s="445"/>
      <c r="C28" s="105" t="s">
        <v>21</v>
      </c>
      <c r="D28" s="94" t="s">
        <v>41</v>
      </c>
      <c r="E28" s="94"/>
      <c r="F28" s="262">
        <f t="shared" ref="F28:F41" si="0">B28*$E$16</f>
        <v>0</v>
      </c>
      <c r="G28" s="98">
        <v>239.15</v>
      </c>
      <c r="H28" s="99">
        <f t="shared" ref="H28:H38" si="1">G28*F28</f>
        <v>0</v>
      </c>
      <c r="J28" s="49"/>
    </row>
    <row r="29" spans="1:10" s="62" customFormat="1" ht="16.5" hidden="1" outlineLevel="1" thickTop="1" thickBot="1" x14ac:dyDescent="0.3">
      <c r="A29" s="133" t="s">
        <v>78</v>
      </c>
      <c r="B29" s="445"/>
      <c r="C29" s="105" t="s">
        <v>21</v>
      </c>
      <c r="D29" s="94" t="s">
        <v>130</v>
      </c>
      <c r="E29" s="94"/>
      <c r="F29" s="262">
        <f t="shared" si="0"/>
        <v>0</v>
      </c>
      <c r="G29" s="98">
        <v>265.33</v>
      </c>
      <c r="H29" s="99">
        <f t="shared" si="1"/>
        <v>0</v>
      </c>
      <c r="J29" s="49"/>
    </row>
    <row r="30" spans="1:10" s="62" customFormat="1" ht="16.5" hidden="1" outlineLevel="1" thickTop="1" thickBot="1" x14ac:dyDescent="0.3">
      <c r="A30" s="133" t="s">
        <v>79</v>
      </c>
      <c r="B30" s="445"/>
      <c r="C30" s="105" t="s">
        <v>21</v>
      </c>
      <c r="D30" s="94" t="s">
        <v>36</v>
      </c>
      <c r="E30" s="94"/>
      <c r="F30" s="262">
        <f>B30*$E$16</f>
        <v>0</v>
      </c>
      <c r="G30" s="98">
        <v>210.65</v>
      </c>
      <c r="H30" s="99">
        <f t="shared" si="1"/>
        <v>0</v>
      </c>
      <c r="J30" s="49"/>
    </row>
    <row r="31" spans="1:10" s="62" customFormat="1" ht="16.5" hidden="1" outlineLevel="1" thickTop="1" thickBot="1" x14ac:dyDescent="0.3">
      <c r="A31" s="133" t="s">
        <v>138</v>
      </c>
      <c r="B31" s="445"/>
      <c r="C31" s="105" t="s">
        <v>21</v>
      </c>
      <c r="D31" s="94" t="s">
        <v>37</v>
      </c>
      <c r="E31" s="94"/>
      <c r="F31" s="262">
        <f t="shared" si="0"/>
        <v>0</v>
      </c>
      <c r="G31" s="98">
        <v>208</v>
      </c>
      <c r="H31" s="99">
        <f t="shared" si="1"/>
        <v>0</v>
      </c>
      <c r="J31" s="49"/>
    </row>
    <row r="32" spans="1:10" s="62" customFormat="1" ht="16.5" hidden="1" outlineLevel="1" thickTop="1" thickBot="1" x14ac:dyDescent="0.3">
      <c r="A32" s="133" t="s">
        <v>140</v>
      </c>
      <c r="B32" s="445"/>
      <c r="C32" s="105" t="s">
        <v>21</v>
      </c>
      <c r="D32" s="94" t="s">
        <v>131</v>
      </c>
      <c r="E32" s="94"/>
      <c r="F32" s="262">
        <f t="shared" si="0"/>
        <v>0</v>
      </c>
      <c r="G32" s="98">
        <v>226.63</v>
      </c>
      <c r="H32" s="99">
        <f t="shared" si="1"/>
        <v>0</v>
      </c>
      <c r="J32" s="49"/>
    </row>
    <row r="33" spans="1:10" s="62" customFormat="1" ht="16.5" hidden="1" outlineLevel="1" thickTop="1" thickBot="1" x14ac:dyDescent="0.3">
      <c r="A33" s="133" t="s">
        <v>141</v>
      </c>
      <c r="B33" s="445"/>
      <c r="C33" s="105" t="s">
        <v>21</v>
      </c>
      <c r="D33" s="94" t="s">
        <v>39</v>
      </c>
      <c r="E33" s="94"/>
      <c r="F33" s="262">
        <f t="shared" si="0"/>
        <v>0</v>
      </c>
      <c r="G33" s="98">
        <v>293.63</v>
      </c>
      <c r="H33" s="99">
        <f t="shared" si="1"/>
        <v>0</v>
      </c>
      <c r="J33" s="49"/>
    </row>
    <row r="34" spans="1:10" s="62" customFormat="1" ht="16.5" hidden="1" outlineLevel="1" thickTop="1" thickBot="1" x14ac:dyDescent="0.3">
      <c r="A34" s="133" t="s">
        <v>142</v>
      </c>
      <c r="B34" s="445"/>
      <c r="C34" s="105" t="s">
        <v>21</v>
      </c>
      <c r="D34" s="94" t="s">
        <v>38</v>
      </c>
      <c r="E34" s="94"/>
      <c r="F34" s="262">
        <f t="shared" si="0"/>
        <v>0</v>
      </c>
      <c r="G34" s="98">
        <v>198.9</v>
      </c>
      <c r="H34" s="99">
        <f t="shared" si="1"/>
        <v>0</v>
      </c>
      <c r="J34" s="49"/>
    </row>
    <row r="35" spans="1:10" s="62" customFormat="1" ht="16.5" hidden="1" outlineLevel="1" thickTop="1" thickBot="1" x14ac:dyDescent="0.3">
      <c r="A35" s="133" t="s">
        <v>139</v>
      </c>
      <c r="B35" s="445"/>
      <c r="C35" s="105" t="s">
        <v>21</v>
      </c>
      <c r="D35" s="94" t="s">
        <v>132</v>
      </c>
      <c r="E35" s="94"/>
      <c r="F35" s="262">
        <f t="shared" si="0"/>
        <v>0</v>
      </c>
      <c r="G35" s="98">
        <v>202.4</v>
      </c>
      <c r="H35" s="99">
        <f t="shared" si="1"/>
        <v>0</v>
      </c>
      <c r="J35" s="49"/>
    </row>
    <row r="36" spans="1:10" s="62" customFormat="1" ht="16.5" hidden="1" outlineLevel="1" thickTop="1" thickBot="1" x14ac:dyDescent="0.3">
      <c r="A36" s="133" t="s">
        <v>143</v>
      </c>
      <c r="B36" s="445"/>
      <c r="C36" s="105" t="s">
        <v>21</v>
      </c>
      <c r="D36" s="94" t="s">
        <v>40</v>
      </c>
      <c r="E36" s="94"/>
      <c r="F36" s="262">
        <f t="shared" si="0"/>
        <v>0</v>
      </c>
      <c r="G36" s="98">
        <v>193</v>
      </c>
      <c r="H36" s="99">
        <f t="shared" si="1"/>
        <v>0</v>
      </c>
      <c r="J36" s="49"/>
    </row>
    <row r="37" spans="1:10" s="62" customFormat="1" ht="16.5" hidden="1" outlineLevel="1" thickTop="1" thickBot="1" x14ac:dyDescent="0.3">
      <c r="A37" s="133" t="s">
        <v>144</v>
      </c>
      <c r="B37" s="445"/>
      <c r="C37" s="105" t="s">
        <v>21</v>
      </c>
      <c r="D37" s="94" t="s">
        <v>133</v>
      </c>
      <c r="E37" s="94"/>
      <c r="F37" s="262">
        <f t="shared" si="0"/>
        <v>0</v>
      </c>
      <c r="G37" s="98">
        <v>176.42</v>
      </c>
      <c r="H37" s="99">
        <f t="shared" si="1"/>
        <v>0</v>
      </c>
      <c r="J37" s="49"/>
    </row>
    <row r="38" spans="1:10" s="62" customFormat="1" ht="16.5" hidden="1" outlineLevel="1" thickTop="1" thickBot="1" x14ac:dyDescent="0.3">
      <c r="A38" s="133" t="s">
        <v>145</v>
      </c>
      <c r="B38" s="445"/>
      <c r="C38" s="105" t="s">
        <v>21</v>
      </c>
      <c r="D38" s="94" t="s">
        <v>42</v>
      </c>
      <c r="E38" s="94"/>
      <c r="F38" s="262">
        <f t="shared" si="0"/>
        <v>0</v>
      </c>
      <c r="G38" s="98">
        <v>167</v>
      </c>
      <c r="H38" s="99">
        <f t="shared" si="1"/>
        <v>0</v>
      </c>
      <c r="J38" s="49"/>
    </row>
    <row r="39" spans="1:10" s="62" customFormat="1" ht="16.5" hidden="1" outlineLevel="1" thickTop="1" thickBot="1" x14ac:dyDescent="0.3">
      <c r="A39" s="133" t="s">
        <v>153</v>
      </c>
      <c r="B39" s="445"/>
      <c r="C39" s="105" t="s">
        <v>21</v>
      </c>
      <c r="D39" s="94" t="s">
        <v>35</v>
      </c>
      <c r="E39" s="94"/>
      <c r="F39" s="262">
        <f t="shared" si="0"/>
        <v>0</v>
      </c>
      <c r="G39" s="98">
        <v>235.47</v>
      </c>
      <c r="H39" s="99">
        <f>G39*F39</f>
        <v>0</v>
      </c>
      <c r="J39" s="49"/>
    </row>
    <row r="40" spans="1:10" s="62" customFormat="1" ht="16.5" hidden="1" outlineLevel="1" thickTop="1" thickBot="1" x14ac:dyDescent="0.3">
      <c r="A40" s="133" t="s">
        <v>154</v>
      </c>
      <c r="B40" s="445"/>
      <c r="C40" s="105" t="s">
        <v>21</v>
      </c>
      <c r="D40" s="94" t="s">
        <v>134</v>
      </c>
      <c r="E40" s="94"/>
      <c r="F40" s="262">
        <f t="shared" si="0"/>
        <v>0</v>
      </c>
      <c r="G40" s="98">
        <v>166.74</v>
      </c>
      <c r="H40" s="99">
        <f t="shared" ref="H40" si="2">G40*F40</f>
        <v>0</v>
      </c>
      <c r="J40" s="49"/>
    </row>
    <row r="41" spans="1:10" s="62" customFormat="1" ht="16.5" hidden="1" outlineLevel="1" thickTop="1" thickBot="1" x14ac:dyDescent="0.3">
      <c r="A41" s="133" t="s">
        <v>155</v>
      </c>
      <c r="B41" s="445"/>
      <c r="C41" s="105" t="s">
        <v>21</v>
      </c>
      <c r="D41" s="94" t="s">
        <v>135</v>
      </c>
      <c r="E41" s="94"/>
      <c r="F41" s="262">
        <f t="shared" si="0"/>
        <v>0</v>
      </c>
      <c r="G41" s="98" t="s">
        <v>137</v>
      </c>
      <c r="H41" s="99"/>
      <c r="J41" s="49"/>
    </row>
    <row r="42" spans="1:10" s="62" customFormat="1" ht="15.75" collapsed="1" thickBot="1" x14ac:dyDescent="0.3">
      <c r="A42" s="163"/>
      <c r="B42" s="170"/>
      <c r="C42" s="171" t="s">
        <v>307</v>
      </c>
      <c r="D42" s="172"/>
      <c r="E42" s="180" t="s">
        <v>150</v>
      </c>
      <c r="F42" s="174">
        <f>SUM(F27:F41)</f>
        <v>0</v>
      </c>
      <c r="G42" s="172"/>
      <c r="H42" s="175">
        <f>SUM(H27:H41)</f>
        <v>0</v>
      </c>
      <c r="J42" s="49"/>
    </row>
    <row r="43" spans="1:10" s="62" customFormat="1" ht="15" customHeight="1" thickTop="1" x14ac:dyDescent="0.25">
      <c r="A43" s="513"/>
      <c r="B43" s="505"/>
      <c r="C43" s="505"/>
      <c r="D43" s="505"/>
      <c r="E43" s="505"/>
      <c r="F43" s="505"/>
      <c r="G43" s="505"/>
      <c r="H43" s="505"/>
      <c r="J43" s="49"/>
    </row>
    <row r="44" spans="1:10" s="62" customFormat="1" x14ac:dyDescent="0.25">
      <c r="A44" s="78" t="s">
        <v>97</v>
      </c>
      <c r="B44" s="139"/>
      <c r="C44" s="215"/>
      <c r="D44" s="56" t="s">
        <v>406</v>
      </c>
      <c r="E44" s="56"/>
      <c r="F44" s="67"/>
      <c r="G44" s="56"/>
      <c r="H44" s="56"/>
      <c r="J44" s="49"/>
    </row>
    <row r="45" spans="1:10" s="62" customFormat="1" ht="61.5" hidden="1" outlineLevel="1" thickTop="1" thickBot="1" x14ac:dyDescent="0.3">
      <c r="A45" s="133" t="s">
        <v>389</v>
      </c>
      <c r="B45" s="445"/>
      <c r="C45" s="105" t="s">
        <v>196</v>
      </c>
      <c r="D45" s="421" t="s">
        <v>49</v>
      </c>
      <c r="E45" s="422" t="s">
        <v>51</v>
      </c>
      <c r="F45" s="423">
        <v>90</v>
      </c>
      <c r="G45" s="424">
        <f t="shared" ref="G45" si="3">F45*$I$1</f>
        <v>117</v>
      </c>
      <c r="H45" s="424">
        <f t="shared" ref="H45:H46" si="4">G45*B45</f>
        <v>0</v>
      </c>
      <c r="J45" s="49"/>
    </row>
    <row r="46" spans="1:10" s="62" customFormat="1" ht="61.5" hidden="1" outlineLevel="1" thickTop="1" thickBot="1" x14ac:dyDescent="0.3">
      <c r="A46" s="133" t="s">
        <v>390</v>
      </c>
      <c r="B46" s="445"/>
      <c r="C46" s="105" t="s">
        <v>196</v>
      </c>
      <c r="D46" s="421" t="s">
        <v>50</v>
      </c>
      <c r="E46" s="422" t="s">
        <v>18</v>
      </c>
      <c r="F46" s="423">
        <v>106.48</v>
      </c>
      <c r="G46" s="424">
        <f t="shared" ref="G46" si="5">F46*$I$1</f>
        <v>138.42400000000001</v>
      </c>
      <c r="H46" s="424">
        <f t="shared" si="4"/>
        <v>0</v>
      </c>
      <c r="J46" s="49"/>
    </row>
    <row r="47" spans="1:10" s="62" customFormat="1" ht="16.5" hidden="1" outlineLevel="1" thickTop="1" thickBot="1" x14ac:dyDescent="0.3">
      <c r="A47" s="133" t="s">
        <v>235</v>
      </c>
      <c r="B47" s="445"/>
      <c r="C47" s="105" t="s">
        <v>21</v>
      </c>
      <c r="D47" s="421" t="s">
        <v>14</v>
      </c>
      <c r="E47" s="426" t="s">
        <v>20</v>
      </c>
      <c r="F47" s="425">
        <v>100</v>
      </c>
      <c r="G47" s="98">
        <f t="shared" ref="G47" si="6">F47*$I$1</f>
        <v>130</v>
      </c>
      <c r="H47" s="428">
        <f t="shared" ref="H47:H48" si="7">G47*B47</f>
        <v>0</v>
      </c>
      <c r="J47" s="49"/>
    </row>
    <row r="48" spans="1:10" s="62" customFormat="1" ht="31.5" hidden="1" outlineLevel="1" thickTop="1" thickBot="1" x14ac:dyDescent="0.3">
      <c r="A48" s="133" t="s">
        <v>245</v>
      </c>
      <c r="B48" s="445"/>
      <c r="C48" s="105" t="s">
        <v>148</v>
      </c>
      <c r="D48" s="426" t="s">
        <v>15</v>
      </c>
      <c r="E48" s="427" t="s">
        <v>149</v>
      </c>
      <c r="F48" s="425"/>
      <c r="G48" s="98">
        <v>140</v>
      </c>
      <c r="H48" s="428">
        <f t="shared" si="7"/>
        <v>0</v>
      </c>
      <c r="J48" s="49"/>
    </row>
    <row r="49" spans="1:10" s="62" customFormat="1" ht="31.5" hidden="1" outlineLevel="1" thickTop="1" thickBot="1" x14ac:dyDescent="0.3">
      <c r="A49" s="133" t="s">
        <v>265</v>
      </c>
      <c r="B49" s="445"/>
      <c r="C49" s="429" t="s">
        <v>21</v>
      </c>
      <c r="D49" s="422" t="s">
        <v>407</v>
      </c>
      <c r="E49" s="421" t="s">
        <v>198</v>
      </c>
      <c r="F49" s="425">
        <v>150</v>
      </c>
      <c r="G49" s="428">
        <f>F49*$I$1</f>
        <v>195</v>
      </c>
      <c r="H49" s="428">
        <f>G49*B49</f>
        <v>0</v>
      </c>
      <c r="J49" s="49"/>
    </row>
    <row r="50" spans="1:10" s="62" customFormat="1" ht="15.75" collapsed="1" thickBot="1" x14ac:dyDescent="0.3">
      <c r="A50" s="163"/>
      <c r="B50" s="165"/>
      <c r="C50" s="165" t="s">
        <v>297</v>
      </c>
      <c r="D50" s="514" t="s">
        <v>408</v>
      </c>
      <c r="E50" s="515"/>
      <c r="F50" s="177"/>
      <c r="G50" s="177"/>
      <c r="H50" s="177">
        <f>SUM(H45:H49)</f>
        <v>0</v>
      </c>
      <c r="J50" s="49"/>
    </row>
    <row r="51" spans="1:10" s="62" customFormat="1" ht="15.75" thickTop="1" x14ac:dyDescent="0.25">
      <c r="A51" s="80"/>
      <c r="B51" s="102"/>
      <c r="C51" s="72"/>
      <c r="D51" s="57"/>
      <c r="E51" s="71"/>
      <c r="F51" s="69"/>
      <c r="G51" s="69"/>
      <c r="H51" s="69"/>
      <c r="J51" s="49"/>
    </row>
    <row r="52" spans="1:10" s="62" customFormat="1" x14ac:dyDescent="0.25">
      <c r="A52" s="80"/>
      <c r="B52" s="102"/>
      <c r="C52" s="73"/>
      <c r="D52" s="55"/>
      <c r="E52" s="51"/>
      <c r="F52" s="69"/>
      <c r="G52" s="69"/>
      <c r="H52" s="69"/>
      <c r="J52" s="49"/>
    </row>
    <row r="53" spans="1:10" s="62" customFormat="1" x14ac:dyDescent="0.25">
      <c r="A53" s="78" t="s">
        <v>91</v>
      </c>
      <c r="B53" s="75"/>
      <c r="C53" s="58"/>
      <c r="D53" s="56" t="s">
        <v>409</v>
      </c>
      <c r="E53" s="68"/>
      <c r="F53" s="76"/>
      <c r="G53" s="76"/>
      <c r="H53" s="60"/>
      <c r="J53" s="49"/>
    </row>
    <row r="54" spans="1:10" s="62" customFormat="1" ht="31.5" hidden="1" outlineLevel="1" thickTop="1" thickBot="1" x14ac:dyDescent="0.3">
      <c r="A54" s="133" t="s">
        <v>92</v>
      </c>
      <c r="B54" s="445"/>
      <c r="C54" s="429" t="s">
        <v>22</v>
      </c>
      <c r="D54" s="427" t="s">
        <v>123</v>
      </c>
      <c r="E54" s="427" t="s">
        <v>59</v>
      </c>
      <c r="F54" s="425">
        <v>4.5</v>
      </c>
      <c r="G54" s="98">
        <v>9</v>
      </c>
      <c r="H54" s="424">
        <f t="shared" ref="H54:H62" si="8">G54*B54</f>
        <v>0</v>
      </c>
      <c r="J54" s="49"/>
    </row>
    <row r="55" spans="1:10" s="62" customFormat="1" ht="31.5" hidden="1" outlineLevel="1" thickTop="1" thickBot="1" x14ac:dyDescent="0.3">
      <c r="A55" s="133" t="s">
        <v>93</v>
      </c>
      <c r="B55" s="445"/>
      <c r="C55" s="429" t="s">
        <v>22</v>
      </c>
      <c r="D55" s="427" t="s">
        <v>69</v>
      </c>
      <c r="E55" s="426" t="s">
        <v>58</v>
      </c>
      <c r="F55" s="425">
        <v>0.8</v>
      </c>
      <c r="G55" s="98">
        <f>F55*$I$1</f>
        <v>1.04</v>
      </c>
      <c r="H55" s="424">
        <f t="shared" si="8"/>
        <v>0</v>
      </c>
      <c r="J55" s="49"/>
    </row>
    <row r="56" spans="1:10" s="62" customFormat="1" ht="46.5" hidden="1" outlineLevel="1" thickTop="1" thickBot="1" x14ac:dyDescent="0.3">
      <c r="A56" s="133" t="s">
        <v>266</v>
      </c>
      <c r="B56" s="445"/>
      <c r="C56" s="429" t="s">
        <v>22</v>
      </c>
      <c r="D56" s="421" t="s">
        <v>223</v>
      </c>
      <c r="E56" s="422" t="s">
        <v>60</v>
      </c>
      <c r="F56" s="425">
        <v>2</v>
      </c>
      <c r="G56" s="98">
        <f t="shared" ref="G56:G61" si="9">F56*$I$1</f>
        <v>2.6</v>
      </c>
      <c r="H56" s="424">
        <f t="shared" si="8"/>
        <v>0</v>
      </c>
      <c r="J56" s="49"/>
    </row>
    <row r="57" spans="1:10" s="62" customFormat="1" ht="46.5" hidden="1" outlineLevel="1" thickTop="1" thickBot="1" x14ac:dyDescent="0.3">
      <c r="A57" s="133" t="s">
        <v>267</v>
      </c>
      <c r="B57" s="445"/>
      <c r="C57" s="429" t="s">
        <v>22</v>
      </c>
      <c r="D57" s="421" t="s">
        <v>224</v>
      </c>
      <c r="E57" s="422" t="s">
        <v>227</v>
      </c>
      <c r="F57" s="425">
        <v>3</v>
      </c>
      <c r="G57" s="98">
        <f t="shared" si="9"/>
        <v>3.9000000000000004</v>
      </c>
      <c r="H57" s="424">
        <f t="shared" si="8"/>
        <v>0</v>
      </c>
      <c r="J57" s="49"/>
    </row>
    <row r="58" spans="1:10" s="62" customFormat="1" ht="46.5" hidden="1" outlineLevel="1" thickTop="1" thickBot="1" x14ac:dyDescent="0.3">
      <c r="A58" s="133" t="s">
        <v>268</v>
      </c>
      <c r="B58" s="445"/>
      <c r="C58" s="429" t="s">
        <v>22</v>
      </c>
      <c r="D58" s="421" t="s">
        <v>225</v>
      </c>
      <c r="E58" s="422" t="s">
        <v>226</v>
      </c>
      <c r="F58" s="425">
        <v>4.2</v>
      </c>
      <c r="G58" s="98">
        <f t="shared" si="9"/>
        <v>5.4600000000000009</v>
      </c>
      <c r="H58" s="424">
        <f t="shared" si="8"/>
        <v>0</v>
      </c>
      <c r="J58" s="49"/>
    </row>
    <row r="59" spans="1:10" s="62" customFormat="1" ht="16.5" hidden="1" outlineLevel="1" thickTop="1" thickBot="1" x14ac:dyDescent="0.3">
      <c r="A59" s="133" t="s">
        <v>269</v>
      </c>
      <c r="B59" s="445"/>
      <c r="C59" s="429" t="s">
        <v>7</v>
      </c>
      <c r="D59" s="421" t="s">
        <v>29</v>
      </c>
      <c r="E59" s="421"/>
      <c r="F59" s="425">
        <v>20</v>
      </c>
      <c r="G59" s="98">
        <f t="shared" si="9"/>
        <v>26</v>
      </c>
      <c r="H59" s="424">
        <f t="shared" si="8"/>
        <v>0</v>
      </c>
      <c r="J59" s="49"/>
    </row>
    <row r="60" spans="1:10" s="62" customFormat="1" ht="16.5" hidden="1" outlineLevel="1" thickTop="1" thickBot="1" x14ac:dyDescent="0.3">
      <c r="A60" s="133" t="s">
        <v>270</v>
      </c>
      <c r="B60" s="445"/>
      <c r="C60" s="429" t="s">
        <v>7</v>
      </c>
      <c r="D60" s="421" t="s">
        <v>28</v>
      </c>
      <c r="E60" s="421" t="s">
        <v>27</v>
      </c>
      <c r="F60" s="425">
        <v>80</v>
      </c>
      <c r="G60" s="98">
        <f t="shared" si="9"/>
        <v>104</v>
      </c>
      <c r="H60" s="424">
        <f t="shared" si="8"/>
        <v>0</v>
      </c>
      <c r="J60" s="49"/>
    </row>
    <row r="61" spans="1:10" s="62" customFormat="1" ht="16.5" hidden="1" outlineLevel="1" thickTop="1" thickBot="1" x14ac:dyDescent="0.3">
      <c r="A61" s="133" t="s">
        <v>271</v>
      </c>
      <c r="B61" s="445"/>
      <c r="C61" s="429" t="s">
        <v>21</v>
      </c>
      <c r="D61" s="421" t="s">
        <v>14</v>
      </c>
      <c r="E61" s="426" t="s">
        <v>20</v>
      </c>
      <c r="F61" s="425">
        <v>100</v>
      </c>
      <c r="G61" s="98">
        <f t="shared" si="9"/>
        <v>130</v>
      </c>
      <c r="H61" s="428">
        <f t="shared" si="8"/>
        <v>0</v>
      </c>
      <c r="J61" s="49"/>
    </row>
    <row r="62" spans="1:10" s="62" customFormat="1" ht="31.5" hidden="1" outlineLevel="1" thickTop="1" thickBot="1" x14ac:dyDescent="0.3">
      <c r="A62" s="133" t="s">
        <v>272</v>
      </c>
      <c r="B62" s="445"/>
      <c r="C62" s="105" t="s">
        <v>23</v>
      </c>
      <c r="D62" s="426" t="s">
        <v>15</v>
      </c>
      <c r="E62" s="427" t="s">
        <v>149</v>
      </c>
      <c r="F62" s="425"/>
      <c r="G62" s="98">
        <v>140</v>
      </c>
      <c r="H62" s="428">
        <f t="shared" si="8"/>
        <v>0</v>
      </c>
      <c r="J62" s="49"/>
    </row>
    <row r="63" spans="1:10" s="62" customFormat="1" ht="15.75" collapsed="1" thickBot="1" x14ac:dyDescent="0.3">
      <c r="A63" s="163"/>
      <c r="B63" s="178"/>
      <c r="C63" s="165" t="s">
        <v>293</v>
      </c>
      <c r="D63" s="514" t="s">
        <v>396</v>
      </c>
      <c r="E63" s="515"/>
      <c r="F63" s="177"/>
      <c r="G63" s="177"/>
      <c r="H63" s="179">
        <f>SUM(H54:H62)</f>
        <v>0</v>
      </c>
      <c r="J63" s="49"/>
    </row>
    <row r="64" spans="1:10" s="62" customFormat="1" ht="15.75" thickTop="1" x14ac:dyDescent="0.25">
      <c r="A64" s="80"/>
      <c r="B64" s="74"/>
      <c r="C64" s="72"/>
      <c r="D64" s="120"/>
      <c r="E64" s="89"/>
      <c r="F64" s="69"/>
      <c r="G64" s="69"/>
      <c r="H64" s="70"/>
      <c r="J64" s="49"/>
    </row>
    <row r="65" spans="1:10" s="62" customFormat="1" x14ac:dyDescent="0.25">
      <c r="A65" s="78" t="s">
        <v>203</v>
      </c>
      <c r="B65" s="58"/>
      <c r="C65" s="58"/>
      <c r="D65" s="56" t="s">
        <v>395</v>
      </c>
      <c r="E65" s="59"/>
      <c r="F65" s="60"/>
      <c r="G65" s="60"/>
      <c r="H65" s="60"/>
      <c r="J65" s="49"/>
    </row>
    <row r="66" spans="1:10" s="62" customFormat="1" ht="31.5" hidden="1" outlineLevel="1" thickTop="1" thickBot="1" x14ac:dyDescent="0.3">
      <c r="A66" s="133" t="s">
        <v>273</v>
      </c>
      <c r="B66" s="445"/>
      <c r="C66" s="105" t="s">
        <v>22</v>
      </c>
      <c r="D66" s="433" t="s">
        <v>54</v>
      </c>
      <c r="E66" s="434" t="s">
        <v>52</v>
      </c>
      <c r="F66" s="425">
        <v>0.8</v>
      </c>
      <c r="G66" s="98">
        <f t="shared" ref="G66:G72" si="10">F66*$I$1</f>
        <v>1.04</v>
      </c>
      <c r="H66" s="435">
        <f>B66*G66</f>
        <v>0</v>
      </c>
      <c r="J66" s="49"/>
    </row>
    <row r="67" spans="1:10" s="62" customFormat="1" ht="31.5" hidden="1" outlineLevel="1" thickTop="1" thickBot="1" x14ac:dyDescent="0.3">
      <c r="A67" s="133" t="s">
        <v>274</v>
      </c>
      <c r="B67" s="445"/>
      <c r="C67" s="105" t="s">
        <v>22</v>
      </c>
      <c r="D67" s="433" t="s">
        <v>55</v>
      </c>
      <c r="E67" s="434" t="s">
        <v>53</v>
      </c>
      <c r="F67" s="425">
        <v>1.5</v>
      </c>
      <c r="G67" s="98">
        <f t="shared" si="10"/>
        <v>1.9500000000000002</v>
      </c>
      <c r="H67" s="435">
        <f>B67*G67</f>
        <v>0</v>
      </c>
      <c r="J67" s="49"/>
    </row>
    <row r="68" spans="1:10" s="62" customFormat="1" ht="31.5" hidden="1" outlineLevel="1" thickTop="1" thickBot="1" x14ac:dyDescent="0.3">
      <c r="A68" s="133" t="s">
        <v>275</v>
      </c>
      <c r="B68" s="445"/>
      <c r="C68" s="429" t="s">
        <v>22</v>
      </c>
      <c r="D68" s="421" t="s">
        <v>56</v>
      </c>
      <c r="E68" s="422" t="s">
        <v>19</v>
      </c>
      <c r="F68" s="425">
        <v>2.5</v>
      </c>
      <c r="G68" s="424">
        <f t="shared" si="10"/>
        <v>3.25</v>
      </c>
      <c r="H68" s="424">
        <f t="shared" ref="H68:H73" si="11">G68*B68</f>
        <v>0</v>
      </c>
      <c r="J68" s="49"/>
    </row>
    <row r="69" spans="1:10" s="62" customFormat="1" ht="31.5" hidden="1" outlineLevel="1" thickTop="1" thickBot="1" x14ac:dyDescent="0.3">
      <c r="A69" s="133" t="s">
        <v>276</v>
      </c>
      <c r="B69" s="445"/>
      <c r="C69" s="429" t="s">
        <v>22</v>
      </c>
      <c r="D69" s="421" t="s">
        <v>31</v>
      </c>
      <c r="E69" s="422" t="s">
        <v>57</v>
      </c>
      <c r="F69" s="425">
        <v>1.06</v>
      </c>
      <c r="G69" s="98">
        <f t="shared" si="10"/>
        <v>1.3780000000000001</v>
      </c>
      <c r="H69" s="424">
        <f t="shared" si="11"/>
        <v>0</v>
      </c>
      <c r="J69" s="49"/>
    </row>
    <row r="70" spans="1:10" s="62" customFormat="1" ht="16.5" hidden="1" outlineLevel="1" thickTop="1" thickBot="1" x14ac:dyDescent="0.3">
      <c r="A70" s="133" t="s">
        <v>277</v>
      </c>
      <c r="B70" s="445"/>
      <c r="C70" s="429" t="s">
        <v>7</v>
      </c>
      <c r="D70" s="421" t="s">
        <v>29</v>
      </c>
      <c r="E70" s="421" t="s">
        <v>201</v>
      </c>
      <c r="F70" s="425">
        <v>20</v>
      </c>
      <c r="G70" s="98">
        <f t="shared" si="10"/>
        <v>26</v>
      </c>
      <c r="H70" s="424">
        <f t="shared" si="11"/>
        <v>0</v>
      </c>
      <c r="J70" s="49"/>
    </row>
    <row r="71" spans="1:10" s="62" customFormat="1" ht="16.5" hidden="1" outlineLevel="1" thickTop="1" thickBot="1" x14ac:dyDescent="0.3">
      <c r="A71" s="133" t="s">
        <v>278</v>
      </c>
      <c r="B71" s="445"/>
      <c r="C71" s="429" t="s">
        <v>7</v>
      </c>
      <c r="D71" s="421" t="s">
        <v>28</v>
      </c>
      <c r="E71" s="421" t="s">
        <v>202</v>
      </c>
      <c r="F71" s="425">
        <v>80</v>
      </c>
      <c r="G71" s="98">
        <f t="shared" si="10"/>
        <v>104</v>
      </c>
      <c r="H71" s="424">
        <f t="shared" si="11"/>
        <v>0</v>
      </c>
      <c r="J71" s="49"/>
    </row>
    <row r="72" spans="1:10" s="62" customFormat="1" ht="16.5" hidden="1" outlineLevel="1" thickTop="1" thickBot="1" x14ac:dyDescent="0.3">
      <c r="A72" s="133" t="s">
        <v>279</v>
      </c>
      <c r="B72" s="445"/>
      <c r="C72" s="429" t="s">
        <v>21</v>
      </c>
      <c r="D72" s="421" t="s">
        <v>14</v>
      </c>
      <c r="E72" s="426" t="s">
        <v>20</v>
      </c>
      <c r="F72" s="425">
        <v>100</v>
      </c>
      <c r="G72" s="98">
        <f t="shared" si="10"/>
        <v>130</v>
      </c>
      <c r="H72" s="428">
        <f t="shared" si="11"/>
        <v>0</v>
      </c>
      <c r="J72" s="49"/>
    </row>
    <row r="73" spans="1:10" s="62" customFormat="1" ht="31.5" hidden="1" outlineLevel="1" thickTop="1" thickBot="1" x14ac:dyDescent="0.3">
      <c r="A73" s="133" t="s">
        <v>280</v>
      </c>
      <c r="B73" s="445"/>
      <c r="C73" s="105" t="s">
        <v>23</v>
      </c>
      <c r="D73" s="426" t="s">
        <v>15</v>
      </c>
      <c r="E73" s="427" t="s">
        <v>149</v>
      </c>
      <c r="F73" s="425"/>
      <c r="G73" s="98">
        <v>140</v>
      </c>
      <c r="H73" s="428">
        <f t="shared" si="11"/>
        <v>0</v>
      </c>
      <c r="J73" s="49"/>
    </row>
    <row r="74" spans="1:10" s="62" customFormat="1" ht="15.75" collapsed="1" thickBot="1" x14ac:dyDescent="0.3">
      <c r="A74" s="163"/>
      <c r="B74" s="165"/>
      <c r="C74" s="165" t="s">
        <v>294</v>
      </c>
      <c r="D74" s="514" t="s">
        <v>401</v>
      </c>
      <c r="E74" s="515"/>
      <c r="F74" s="179"/>
      <c r="G74" s="179"/>
      <c r="H74" s="179">
        <f>SUM(H66:H73)</f>
        <v>0</v>
      </c>
      <c r="J74" s="49"/>
    </row>
    <row r="75" spans="1:10" s="62" customFormat="1" ht="15.75" thickTop="1" x14ac:dyDescent="0.25">
      <c r="A75" s="80"/>
      <c r="B75" s="102"/>
      <c r="C75" s="72"/>
      <c r="D75" s="120"/>
      <c r="E75" s="89"/>
      <c r="F75" s="70"/>
      <c r="G75" s="70"/>
      <c r="H75" s="70"/>
      <c r="J75" s="49"/>
    </row>
    <row r="76" spans="1:10" s="62" customFormat="1" x14ac:dyDescent="0.25">
      <c r="A76" s="78" t="s">
        <v>204</v>
      </c>
      <c r="B76" s="58"/>
      <c r="C76" s="58"/>
      <c r="D76" s="56" t="s">
        <v>208</v>
      </c>
      <c r="E76" s="59"/>
      <c r="F76" s="60"/>
      <c r="G76" s="60"/>
      <c r="H76" s="60"/>
      <c r="J76" s="49"/>
    </row>
    <row r="77" spans="1:10" s="62" customFormat="1" ht="121.5" hidden="1" outlineLevel="1" thickTop="1" thickBot="1" x14ac:dyDescent="0.3">
      <c r="A77" s="133" t="s">
        <v>101</v>
      </c>
      <c r="B77" s="445"/>
      <c r="C77" s="429" t="s">
        <v>7</v>
      </c>
      <c r="D77" s="427" t="s">
        <v>228</v>
      </c>
      <c r="E77" s="434" t="s">
        <v>205</v>
      </c>
      <c r="F77" s="425"/>
      <c r="G77" s="424">
        <v>850</v>
      </c>
      <c r="H77" s="435">
        <f>B77*G77</f>
        <v>0</v>
      </c>
      <c r="J77" s="49"/>
    </row>
    <row r="78" spans="1:10" s="62" customFormat="1" ht="121.5" hidden="1" outlineLevel="1" thickTop="1" thickBot="1" x14ac:dyDescent="0.3">
      <c r="A78" s="133" t="s">
        <v>102</v>
      </c>
      <c r="B78" s="445"/>
      <c r="C78" s="429" t="s">
        <v>7</v>
      </c>
      <c r="D78" s="427" t="s">
        <v>229</v>
      </c>
      <c r="E78" s="434" t="s">
        <v>206</v>
      </c>
      <c r="F78" s="425"/>
      <c r="G78" s="424">
        <v>950</v>
      </c>
      <c r="H78" s="435">
        <f t="shared" ref="H78:H84" si="12">B78*G78</f>
        <v>0</v>
      </c>
      <c r="J78" s="49"/>
    </row>
    <row r="79" spans="1:10" s="62" customFormat="1" ht="166.5" hidden="1" outlineLevel="1" thickTop="1" thickBot="1" x14ac:dyDescent="0.3">
      <c r="A79" s="133" t="s">
        <v>103</v>
      </c>
      <c r="B79" s="445"/>
      <c r="C79" s="429" t="s">
        <v>7</v>
      </c>
      <c r="D79" s="426" t="s">
        <v>61</v>
      </c>
      <c r="E79" s="434" t="s">
        <v>378</v>
      </c>
      <c r="F79" s="425"/>
      <c r="G79" s="424">
        <v>990</v>
      </c>
      <c r="H79" s="435">
        <f t="shared" si="12"/>
        <v>0</v>
      </c>
      <c r="J79" s="49"/>
    </row>
    <row r="80" spans="1:10" s="62" customFormat="1" ht="166.5" hidden="1" outlineLevel="1" thickTop="1" thickBot="1" x14ac:dyDescent="0.3">
      <c r="A80" s="133" t="s">
        <v>159</v>
      </c>
      <c r="B80" s="445"/>
      <c r="C80" s="429" t="s">
        <v>7</v>
      </c>
      <c r="D80" s="426" t="s">
        <v>64</v>
      </c>
      <c r="E80" s="434" t="s">
        <v>377</v>
      </c>
      <c r="F80" s="425"/>
      <c r="G80" s="424">
        <v>1090</v>
      </c>
      <c r="H80" s="435">
        <f t="shared" si="12"/>
        <v>0</v>
      </c>
      <c r="J80" s="49"/>
    </row>
    <row r="81" spans="1:10" s="62" customFormat="1" ht="166.5" hidden="1" outlineLevel="1" thickTop="1" thickBot="1" x14ac:dyDescent="0.3">
      <c r="A81" s="133" t="s">
        <v>160</v>
      </c>
      <c r="B81" s="445"/>
      <c r="C81" s="429" t="s">
        <v>7</v>
      </c>
      <c r="D81" s="426" t="s">
        <v>62</v>
      </c>
      <c r="E81" s="434" t="s">
        <v>376</v>
      </c>
      <c r="F81" s="425"/>
      <c r="G81" s="424">
        <v>1200</v>
      </c>
      <c r="H81" s="435">
        <f t="shared" si="12"/>
        <v>0</v>
      </c>
      <c r="J81" s="49"/>
    </row>
    <row r="82" spans="1:10" s="62" customFormat="1" ht="166.5" hidden="1" outlineLevel="1" thickTop="1" thickBot="1" x14ac:dyDescent="0.3">
      <c r="A82" s="133" t="s">
        <v>281</v>
      </c>
      <c r="B82" s="445"/>
      <c r="C82" s="429" t="s">
        <v>7</v>
      </c>
      <c r="D82" s="426" t="s">
        <v>65</v>
      </c>
      <c r="E82" s="434" t="s">
        <v>379</v>
      </c>
      <c r="F82" s="425"/>
      <c r="G82" s="424">
        <v>1300</v>
      </c>
      <c r="H82" s="435">
        <f t="shared" si="12"/>
        <v>0</v>
      </c>
      <c r="J82" s="49"/>
    </row>
    <row r="83" spans="1:10" s="62" customFormat="1" ht="151.5" hidden="1" outlineLevel="1" thickTop="1" thickBot="1" x14ac:dyDescent="0.3">
      <c r="A83" s="133" t="s">
        <v>282</v>
      </c>
      <c r="B83" s="445"/>
      <c r="C83" s="429" t="s">
        <v>7</v>
      </c>
      <c r="D83" s="426" t="s">
        <v>63</v>
      </c>
      <c r="E83" s="434" t="s">
        <v>380</v>
      </c>
      <c r="F83" s="425"/>
      <c r="G83" s="424">
        <v>1500</v>
      </c>
      <c r="H83" s="435">
        <f t="shared" si="12"/>
        <v>0</v>
      </c>
      <c r="J83" s="49"/>
    </row>
    <row r="84" spans="1:10" s="62" customFormat="1" ht="166.5" hidden="1" outlineLevel="1" thickTop="1" thickBot="1" x14ac:dyDescent="0.3">
      <c r="A84" s="133" t="s">
        <v>283</v>
      </c>
      <c r="B84" s="445"/>
      <c r="C84" s="429" t="s">
        <v>7</v>
      </c>
      <c r="D84" s="426" t="s">
        <v>66</v>
      </c>
      <c r="E84" s="434" t="s">
        <v>381</v>
      </c>
      <c r="F84" s="425"/>
      <c r="G84" s="424">
        <v>1600</v>
      </c>
      <c r="H84" s="435">
        <f t="shared" si="12"/>
        <v>0</v>
      </c>
      <c r="J84" s="49"/>
    </row>
    <row r="85" spans="1:10" s="62" customFormat="1" ht="31.5" hidden="1" outlineLevel="1" thickTop="1" thickBot="1" x14ac:dyDescent="0.3">
      <c r="A85" s="133" t="s">
        <v>284</v>
      </c>
      <c r="B85" s="445"/>
      <c r="C85" s="105" t="s">
        <v>23</v>
      </c>
      <c r="D85" s="426" t="s">
        <v>15</v>
      </c>
      <c r="E85" s="427" t="s">
        <v>149</v>
      </c>
      <c r="F85" s="425"/>
      <c r="G85" s="98">
        <v>140</v>
      </c>
      <c r="H85" s="428">
        <f t="shared" ref="H85" si="13">G85*B85</f>
        <v>0</v>
      </c>
      <c r="J85" s="49"/>
    </row>
    <row r="86" spans="1:10" s="62" customFormat="1" ht="16.5" hidden="1" outlineLevel="1" thickTop="1" thickBot="1" x14ac:dyDescent="0.3">
      <c r="A86" s="133" t="s">
        <v>285</v>
      </c>
      <c r="B86" s="445"/>
      <c r="C86" s="429" t="s">
        <v>21</v>
      </c>
      <c r="D86" s="421" t="s">
        <v>48</v>
      </c>
      <c r="E86" s="421" t="s">
        <v>230</v>
      </c>
      <c r="F86" s="425">
        <v>120</v>
      </c>
      <c r="G86" s="428">
        <f>F86*$I$1</f>
        <v>156</v>
      </c>
      <c r="H86" s="428">
        <f>G86*B86</f>
        <v>0</v>
      </c>
      <c r="J86" s="49"/>
    </row>
    <row r="87" spans="1:10" s="62" customFormat="1" ht="16.5" hidden="1" outlineLevel="1" thickTop="1" thickBot="1" x14ac:dyDescent="0.3">
      <c r="A87" s="133" t="s">
        <v>410</v>
      </c>
      <c r="B87" s="445"/>
      <c r="C87" s="429" t="s">
        <v>21</v>
      </c>
      <c r="D87" s="421" t="s">
        <v>30</v>
      </c>
      <c r="E87" s="421"/>
      <c r="F87" s="425">
        <v>100</v>
      </c>
      <c r="G87" s="428">
        <f>F87*$I$1</f>
        <v>130</v>
      </c>
      <c r="H87" s="428"/>
      <c r="J87" s="49"/>
    </row>
    <row r="88" spans="1:10" s="62" customFormat="1" ht="15.75" collapsed="1" thickBot="1" x14ac:dyDescent="0.3">
      <c r="A88" s="163"/>
      <c r="B88" s="165"/>
      <c r="C88" s="165" t="s">
        <v>295</v>
      </c>
      <c r="D88" s="514" t="s">
        <v>403</v>
      </c>
      <c r="E88" s="515"/>
      <c r="F88" s="179"/>
      <c r="G88" s="179"/>
      <c r="H88" s="179">
        <f>SUM(H77:H87)</f>
        <v>0</v>
      </c>
      <c r="J88" s="49"/>
    </row>
    <row r="89" spans="1:10" s="62" customFormat="1" ht="15.75" thickTop="1" x14ac:dyDescent="0.25">
      <c r="A89" s="80"/>
      <c r="B89" s="102"/>
      <c r="C89" s="72"/>
      <c r="D89" s="93"/>
      <c r="E89" s="100"/>
      <c r="F89" s="70"/>
      <c r="G89" s="70"/>
      <c r="H89" s="70"/>
      <c r="J89" s="49"/>
    </row>
    <row r="90" spans="1:10" s="62" customFormat="1" x14ac:dyDescent="0.25">
      <c r="A90" s="80"/>
      <c r="B90" s="87"/>
      <c r="C90" s="103"/>
      <c r="D90" s="89"/>
      <c r="E90" s="89"/>
      <c r="F90" s="48"/>
      <c r="G90" s="42"/>
      <c r="H90" s="35"/>
      <c r="J90" s="49"/>
    </row>
    <row r="91" spans="1:10" s="62" customFormat="1" x14ac:dyDescent="0.25">
      <c r="A91" s="80"/>
      <c r="B91" s="85"/>
      <c r="C91" s="211" t="s">
        <v>296</v>
      </c>
      <c r="D91" s="38"/>
      <c r="E91" s="158" t="str">
        <f>E24</f>
        <v>A1/B1 - Netzanschlusskosten</v>
      </c>
      <c r="F91" s="43"/>
      <c r="G91" s="41"/>
      <c r="H91" s="41">
        <f>H24</f>
        <v>0</v>
      </c>
      <c r="J91" s="49"/>
    </row>
    <row r="92" spans="1:10" s="62" customFormat="1" x14ac:dyDescent="0.25">
      <c r="A92" s="80"/>
      <c r="B92" s="85"/>
      <c r="C92" s="211" t="s">
        <v>308</v>
      </c>
      <c r="D92" s="38"/>
      <c r="E92" s="158" t="str">
        <f>E42</f>
        <v>Netzbereitstellungsentgelt [kW]</v>
      </c>
      <c r="F92" s="43"/>
      <c r="G92" s="41"/>
      <c r="H92" s="41">
        <f>H42</f>
        <v>0</v>
      </c>
      <c r="J92" s="49"/>
    </row>
    <row r="93" spans="1:10" s="62" customFormat="1" x14ac:dyDescent="0.25">
      <c r="A93" s="80"/>
      <c r="B93" s="85"/>
      <c r="C93" s="211" t="s">
        <v>297</v>
      </c>
      <c r="D93" s="38"/>
      <c r="E93" s="140" t="str">
        <f>D50</f>
        <v>Summe A2/B2 Wohnungsverteiler</v>
      </c>
      <c r="F93" s="43"/>
      <c r="G93" s="41"/>
      <c r="H93" s="41">
        <f>H50</f>
        <v>0</v>
      </c>
      <c r="J93" s="49"/>
    </row>
    <row r="94" spans="1:10" s="62" customFormat="1" x14ac:dyDescent="0.25">
      <c r="A94" s="80"/>
      <c r="B94" s="87"/>
      <c r="C94" s="124" t="s">
        <v>371</v>
      </c>
      <c r="D94" s="88"/>
      <c r="E94" s="89" t="s">
        <v>320</v>
      </c>
      <c r="F94" s="48"/>
      <c r="G94" s="42"/>
      <c r="H94" s="35">
        <f>H91+H92+H93</f>
        <v>0</v>
      </c>
      <c r="J94" s="49"/>
    </row>
    <row r="95" spans="1:10" s="62" customFormat="1" x14ac:dyDescent="0.25">
      <c r="A95" s="80"/>
      <c r="B95" s="87"/>
      <c r="C95" s="124"/>
      <c r="D95" s="88"/>
      <c r="E95" s="89"/>
      <c r="F95" s="48"/>
      <c r="G95" s="42"/>
      <c r="H95" s="35"/>
      <c r="J95" s="49"/>
    </row>
    <row r="96" spans="1:10" s="62" customFormat="1" x14ac:dyDescent="0.25">
      <c r="A96" s="80"/>
      <c r="B96" s="85"/>
      <c r="C96" s="211" t="s">
        <v>293</v>
      </c>
      <c r="D96" s="38"/>
      <c r="E96" s="140" t="str">
        <f>D63</f>
        <v xml:space="preserve">Summe A3 - Tragsysteme vom Zählerverteiler zur Wallbox / Stellplatz </v>
      </c>
      <c r="F96" s="43"/>
      <c r="G96" s="41"/>
      <c r="H96" s="41">
        <f>H63</f>
        <v>0</v>
      </c>
      <c r="J96" s="49"/>
    </row>
    <row r="97" spans="1:10" s="62" customFormat="1" x14ac:dyDescent="0.25">
      <c r="A97" s="143"/>
      <c r="B97" s="144"/>
      <c r="C97" s="185"/>
      <c r="D97" s="146"/>
      <c r="E97" s="145" t="s">
        <v>397</v>
      </c>
      <c r="F97" s="147"/>
      <c r="G97" s="148"/>
      <c r="H97" s="149">
        <f>H94+H96</f>
        <v>0</v>
      </c>
      <c r="J97" s="49"/>
    </row>
    <row r="98" spans="1:10" s="62" customFormat="1" x14ac:dyDescent="0.25">
      <c r="A98" s="80"/>
      <c r="B98" s="87"/>
      <c r="C98" s="124"/>
      <c r="D98" s="88"/>
      <c r="E98" s="89"/>
      <c r="F98" s="48"/>
      <c r="G98" s="42"/>
      <c r="H98" s="35"/>
      <c r="J98" s="49"/>
    </row>
    <row r="99" spans="1:10" s="62" customFormat="1" x14ac:dyDescent="0.25">
      <c r="A99" s="80"/>
      <c r="B99" s="85"/>
      <c r="C99" s="211" t="s">
        <v>294</v>
      </c>
      <c r="D99" s="38"/>
      <c r="E99" s="140" t="str">
        <f>D74</f>
        <v>Summe B3 - Anspeiseleitungen für Wallbox bzw. Stellplatz</v>
      </c>
      <c r="F99" s="43"/>
      <c r="G99" s="41"/>
      <c r="H99" s="41">
        <f>H74</f>
        <v>0</v>
      </c>
      <c r="J99" s="49"/>
    </row>
    <row r="100" spans="1:10" s="62" customFormat="1" x14ac:dyDescent="0.25">
      <c r="A100" s="80"/>
      <c r="B100" s="85"/>
      <c r="C100" s="211" t="s">
        <v>295</v>
      </c>
      <c r="D100" s="38"/>
      <c r="E100" s="140" t="str">
        <f>D88</f>
        <v xml:space="preserve">Summe - Walbox (Lieferung, Installation und Anschluss) </v>
      </c>
      <c r="F100" s="43"/>
      <c r="G100" s="41"/>
      <c r="H100" s="41">
        <f>H88</f>
        <v>0</v>
      </c>
      <c r="J100" s="49"/>
    </row>
    <row r="101" spans="1:10" s="62" customFormat="1" x14ac:dyDescent="0.25">
      <c r="A101" s="150"/>
      <c r="B101" s="151"/>
      <c r="C101" s="213" t="s">
        <v>388</v>
      </c>
      <c r="D101" s="153"/>
      <c r="E101" s="152" t="s">
        <v>400</v>
      </c>
      <c r="F101" s="154"/>
      <c r="G101" s="155"/>
      <c r="H101" s="156">
        <f>H97+H99+H100</f>
        <v>0</v>
      </c>
      <c r="J101" s="49"/>
    </row>
    <row r="102" spans="1:10" s="62" customFormat="1" x14ac:dyDescent="0.25">
      <c r="A102" s="80"/>
      <c r="B102" s="85"/>
      <c r="C102" s="211"/>
      <c r="D102" s="38"/>
      <c r="E102" s="140"/>
      <c r="F102" s="43"/>
      <c r="G102" s="41"/>
      <c r="H102" s="41"/>
      <c r="J102" s="49"/>
    </row>
    <row r="103" spans="1:10" s="62" customFormat="1" x14ac:dyDescent="0.25">
      <c r="A103" s="516" t="s">
        <v>152</v>
      </c>
      <c r="B103" s="516"/>
      <c r="C103" s="516"/>
      <c r="D103" s="516"/>
      <c r="E103" s="516"/>
      <c r="F103" s="516"/>
      <c r="G103" s="516"/>
      <c r="H103" s="157">
        <f>H101+H102</f>
        <v>0</v>
      </c>
      <c r="J103" s="49"/>
    </row>
    <row r="104" spans="1:10" s="62" customFormat="1" x14ac:dyDescent="0.25">
      <c r="A104" s="28"/>
      <c r="C104" s="82"/>
      <c r="D104" s="49"/>
      <c r="E104" s="49"/>
      <c r="F104" s="64"/>
      <c r="G104" s="49"/>
      <c r="H104" s="3"/>
      <c r="J104" s="49"/>
    </row>
    <row r="105" spans="1:10" s="62" customFormat="1" x14ac:dyDescent="0.25">
      <c r="A105" s="493" t="s">
        <v>8</v>
      </c>
      <c r="B105" s="493"/>
      <c r="C105" s="493"/>
      <c r="D105" s="493"/>
      <c r="E105" s="493"/>
      <c r="F105" s="493"/>
      <c r="G105" s="493"/>
      <c r="H105" s="3">
        <f>H103*0.2</f>
        <v>0</v>
      </c>
      <c r="J105" s="49"/>
    </row>
    <row r="106" spans="1:10" s="62" customFormat="1" x14ac:dyDescent="0.25">
      <c r="A106" s="512" t="s">
        <v>399</v>
      </c>
      <c r="B106" s="512"/>
      <c r="C106" s="512"/>
      <c r="D106" s="512"/>
      <c r="E106" s="512"/>
      <c r="F106" s="512"/>
      <c r="G106" s="512"/>
      <c r="H106" s="186">
        <f>H105+H103</f>
        <v>0</v>
      </c>
      <c r="J106" s="49"/>
    </row>
    <row r="107" spans="1:10" s="62" customFormat="1" x14ac:dyDescent="0.25">
      <c r="A107" s="7"/>
      <c r="B107" s="7"/>
      <c r="C107" s="7"/>
      <c r="D107" s="7"/>
      <c r="E107" s="7"/>
      <c r="F107" s="7"/>
      <c r="G107" s="7"/>
      <c r="H107" s="32"/>
      <c r="J107" s="49"/>
    </row>
    <row r="108" spans="1:10" s="62" customFormat="1" x14ac:dyDescent="0.25">
      <c r="A108" s="208" t="s">
        <v>357</v>
      </c>
      <c r="B108" s="92"/>
      <c r="C108" s="201"/>
      <c r="D108" s="202" t="s">
        <v>43</v>
      </c>
      <c r="E108" s="202"/>
      <c r="F108" s="203"/>
      <c r="G108" s="202"/>
      <c r="H108" s="204"/>
      <c r="J108" s="49"/>
    </row>
    <row r="109" spans="1:10" s="62" customFormat="1" ht="30" hidden="1" customHeight="1" outlineLevel="1" thickBot="1" x14ac:dyDescent="0.3">
      <c r="A109" s="187"/>
      <c r="B109" s="249" t="s">
        <v>349</v>
      </c>
      <c r="C109" s="249" t="s">
        <v>4</v>
      </c>
      <c r="D109" s="509" t="s">
        <v>365</v>
      </c>
      <c r="E109" s="509"/>
      <c r="F109" s="509"/>
      <c r="G109" s="7"/>
      <c r="H109" s="32"/>
      <c r="J109" s="49"/>
    </row>
    <row r="110" spans="1:10" s="62" customFormat="1" ht="16.5" hidden="1" outlineLevel="1" thickTop="1" thickBot="1" x14ac:dyDescent="0.3">
      <c r="A110" s="27"/>
      <c r="B110" s="445"/>
      <c r="C110" s="117" t="s">
        <v>21</v>
      </c>
      <c r="D110" s="7" t="s">
        <v>129</v>
      </c>
      <c r="E110" s="7"/>
      <c r="F110" s="19"/>
      <c r="G110" s="446">
        <v>0</v>
      </c>
      <c r="H110" s="41">
        <f>G110*B110</f>
        <v>0</v>
      </c>
      <c r="J110" s="49"/>
    </row>
    <row r="111" spans="1:10" s="62" customFormat="1" ht="16.5" hidden="1" outlineLevel="1" thickTop="1" thickBot="1" x14ac:dyDescent="0.3">
      <c r="A111" s="27"/>
      <c r="B111" s="445"/>
      <c r="C111" s="117" t="s">
        <v>21</v>
      </c>
      <c r="D111" s="7" t="s">
        <v>41</v>
      </c>
      <c r="E111" s="7"/>
      <c r="F111" s="19"/>
      <c r="G111" s="446">
        <v>0</v>
      </c>
      <c r="H111" s="41">
        <f>G111*B111</f>
        <v>0</v>
      </c>
      <c r="J111" s="49"/>
    </row>
    <row r="112" spans="1:10" s="62" customFormat="1" ht="16.5" hidden="1" outlineLevel="1" thickTop="1" thickBot="1" x14ac:dyDescent="0.3">
      <c r="A112" s="27"/>
      <c r="B112" s="445"/>
      <c r="C112" s="117" t="s">
        <v>21</v>
      </c>
      <c r="D112" s="7" t="s">
        <v>36</v>
      </c>
      <c r="E112" s="7"/>
      <c r="F112" s="19"/>
      <c r="G112" s="446">
        <v>0</v>
      </c>
      <c r="H112" s="41">
        <f t="shared" ref="H112:H118" si="14">G112*B112</f>
        <v>0</v>
      </c>
      <c r="J112" s="49"/>
    </row>
    <row r="113" spans="1:10" s="62" customFormat="1" ht="16.5" hidden="1" outlineLevel="1" thickTop="1" thickBot="1" x14ac:dyDescent="0.3">
      <c r="A113" s="27"/>
      <c r="B113" s="445"/>
      <c r="C113" s="117" t="s">
        <v>21</v>
      </c>
      <c r="D113" s="7" t="s">
        <v>37</v>
      </c>
      <c r="E113" s="7"/>
      <c r="F113" s="19"/>
      <c r="G113" s="446">
        <v>0</v>
      </c>
      <c r="H113" s="41">
        <f t="shared" si="14"/>
        <v>0</v>
      </c>
      <c r="J113" s="49"/>
    </row>
    <row r="114" spans="1:10" s="62" customFormat="1" ht="16.5" hidden="1" outlineLevel="1" thickTop="1" thickBot="1" x14ac:dyDescent="0.3">
      <c r="A114" s="27"/>
      <c r="B114" s="445"/>
      <c r="C114" s="117" t="s">
        <v>21</v>
      </c>
      <c r="D114" s="7" t="s">
        <v>39</v>
      </c>
      <c r="E114" s="7"/>
      <c r="F114" s="19"/>
      <c r="G114" s="446">
        <v>0</v>
      </c>
      <c r="H114" s="41">
        <f t="shared" si="14"/>
        <v>0</v>
      </c>
      <c r="J114" s="49"/>
    </row>
    <row r="115" spans="1:10" s="62" customFormat="1" ht="16.5" hidden="1" outlineLevel="1" thickTop="1" thickBot="1" x14ac:dyDescent="0.3">
      <c r="A115" s="27"/>
      <c r="B115" s="445"/>
      <c r="C115" s="117" t="s">
        <v>21</v>
      </c>
      <c r="D115" s="7" t="s">
        <v>38</v>
      </c>
      <c r="E115" s="7"/>
      <c r="F115" s="19"/>
      <c r="G115" s="446">
        <v>0</v>
      </c>
      <c r="H115" s="41">
        <f t="shared" si="14"/>
        <v>0</v>
      </c>
      <c r="J115" s="49"/>
    </row>
    <row r="116" spans="1:10" s="62" customFormat="1" ht="16.5" hidden="1" outlineLevel="1" thickTop="1" thickBot="1" x14ac:dyDescent="0.3">
      <c r="A116" s="27"/>
      <c r="B116" s="445"/>
      <c r="C116" s="117" t="s">
        <v>21</v>
      </c>
      <c r="D116" s="7" t="s">
        <v>40</v>
      </c>
      <c r="E116" s="7"/>
      <c r="F116" s="19"/>
      <c r="G116" s="446">
        <v>0</v>
      </c>
      <c r="H116" s="41">
        <f t="shared" si="14"/>
        <v>0</v>
      </c>
      <c r="J116" s="49"/>
    </row>
    <row r="117" spans="1:10" s="62" customFormat="1" ht="16.5" hidden="1" outlineLevel="1" thickTop="1" thickBot="1" x14ac:dyDescent="0.3">
      <c r="A117" s="27"/>
      <c r="B117" s="445"/>
      <c r="C117" s="117" t="s">
        <v>21</v>
      </c>
      <c r="D117" s="7" t="s">
        <v>42</v>
      </c>
      <c r="E117" s="7"/>
      <c r="F117" s="19"/>
      <c r="G117" s="446">
        <v>0</v>
      </c>
      <c r="H117" s="41">
        <f t="shared" si="14"/>
        <v>0</v>
      </c>
      <c r="J117" s="49"/>
    </row>
    <row r="118" spans="1:10" s="62" customFormat="1" ht="16.5" hidden="1" outlineLevel="1" thickTop="1" thickBot="1" x14ac:dyDescent="0.3">
      <c r="A118" s="27"/>
      <c r="B118" s="445"/>
      <c r="C118" s="117" t="s">
        <v>21</v>
      </c>
      <c r="D118" s="7" t="s">
        <v>35</v>
      </c>
      <c r="E118" s="7"/>
      <c r="F118" s="19"/>
      <c r="G118" s="446">
        <v>0</v>
      </c>
      <c r="H118" s="41">
        <f t="shared" si="14"/>
        <v>0</v>
      </c>
      <c r="J118" s="49"/>
    </row>
    <row r="119" spans="1:10" s="62" customFormat="1" ht="15.75" collapsed="1" thickBot="1" x14ac:dyDescent="0.3">
      <c r="A119" s="134"/>
      <c r="B119" s="61"/>
      <c r="C119" s="116"/>
      <c r="D119" s="8"/>
      <c r="E119" s="9" t="s">
        <v>45</v>
      </c>
      <c r="F119" s="20"/>
      <c r="G119" s="420"/>
      <c r="H119" s="10">
        <f>SUM(H110:H118)</f>
        <v>0</v>
      </c>
      <c r="J119" s="49"/>
    </row>
    <row r="120" spans="1:10" s="62" customFormat="1" ht="15.75" thickTop="1" x14ac:dyDescent="0.25">
      <c r="A120" s="208" t="s">
        <v>352</v>
      </c>
      <c r="B120" s="92"/>
      <c r="C120" s="201"/>
      <c r="D120" s="205"/>
      <c r="E120" s="205"/>
      <c r="F120" s="206"/>
      <c r="G120" s="207"/>
      <c r="H120" s="207"/>
      <c r="J120" s="49"/>
    </row>
    <row r="121" spans="1:10" s="62" customFormat="1" x14ac:dyDescent="0.25">
      <c r="A121" s="28"/>
      <c r="B121" s="62">
        <f>$E$15</f>
        <v>1</v>
      </c>
      <c r="C121" s="82" t="s">
        <v>21</v>
      </c>
      <c r="D121" s="7" t="s">
        <v>350</v>
      </c>
      <c r="E121" s="49"/>
      <c r="F121" s="64"/>
      <c r="G121" s="52">
        <v>600</v>
      </c>
      <c r="H121" s="52">
        <f>G121*B121</f>
        <v>600</v>
      </c>
      <c r="J121" s="49"/>
    </row>
    <row r="122" spans="1:10" s="62" customFormat="1" ht="15.75" thickBot="1" x14ac:dyDescent="0.3">
      <c r="A122" s="135"/>
      <c r="B122" s="63"/>
      <c r="C122" s="118"/>
      <c r="D122" s="8"/>
      <c r="E122" s="9" t="s">
        <v>44</v>
      </c>
      <c r="F122" s="20"/>
      <c r="G122" s="11"/>
      <c r="H122" s="11">
        <f>H121+H119</f>
        <v>600</v>
      </c>
      <c r="J122" s="49"/>
    </row>
    <row r="123" spans="1:10" s="62" customFormat="1" ht="15.75" thickTop="1" x14ac:dyDescent="0.25">
      <c r="A123" s="510" t="s">
        <v>398</v>
      </c>
      <c r="B123" s="510"/>
      <c r="C123" s="510"/>
      <c r="D123" s="510"/>
      <c r="E123" s="510"/>
      <c r="F123" s="21"/>
      <c r="G123" s="13"/>
      <c r="H123" s="13">
        <f>H106-H122</f>
        <v>-600</v>
      </c>
      <c r="J123" s="49"/>
    </row>
    <row r="124" spans="1:10" s="62" customFormat="1" ht="27.75" customHeight="1" x14ac:dyDescent="0.25">
      <c r="A124" s="511" t="s">
        <v>385</v>
      </c>
      <c r="B124" s="511"/>
      <c r="C124" s="511"/>
      <c r="D124" s="511"/>
      <c r="E124" s="511"/>
      <c r="F124" s="511"/>
      <c r="G124" s="511"/>
      <c r="H124" s="511"/>
      <c r="J124" s="49"/>
    </row>
    <row r="125" spans="1:10" s="82" customFormat="1" x14ac:dyDescent="0.25">
      <c r="A125" s="80"/>
      <c r="B125" s="103"/>
      <c r="C125" s="103"/>
      <c r="D125" s="34"/>
      <c r="E125" s="34"/>
      <c r="F125" s="34"/>
      <c r="G125" s="37"/>
      <c r="H125" s="37"/>
      <c r="J125" s="64"/>
    </row>
    <row r="126" spans="1:10" x14ac:dyDescent="0.25">
      <c r="A126" s="162" t="s">
        <v>233</v>
      </c>
      <c r="B126" s="159"/>
      <c r="C126" s="34"/>
      <c r="D126" s="159"/>
      <c r="E126" s="159"/>
      <c r="F126" s="160"/>
      <c r="G126" s="159"/>
      <c r="H126" s="161"/>
    </row>
    <row r="127" spans="1:10" s="62" customFormat="1" ht="42.75" customHeight="1" x14ac:dyDescent="0.25">
      <c r="A127" s="505" t="s">
        <v>325</v>
      </c>
      <c r="B127" s="505"/>
      <c r="C127" s="505"/>
      <c r="D127" s="505"/>
      <c r="E127" s="505"/>
      <c r="F127" s="505"/>
      <c r="G127" s="505"/>
      <c r="H127" s="505"/>
      <c r="J127" s="49"/>
    </row>
    <row r="128" spans="1:10" s="62" customFormat="1" ht="15" customHeight="1" x14ac:dyDescent="0.25">
      <c r="A128" s="492" t="s">
        <v>369</v>
      </c>
      <c r="B128" s="492"/>
      <c r="C128" s="492"/>
      <c r="D128" s="492"/>
      <c r="E128" s="492"/>
      <c r="F128" s="492"/>
      <c r="G128" s="492"/>
      <c r="H128" s="492"/>
      <c r="J128" s="49"/>
    </row>
    <row r="129" spans="1:10" s="62" customFormat="1" ht="48" customHeight="1" x14ac:dyDescent="0.25">
      <c r="A129" s="492" t="s">
        <v>370</v>
      </c>
      <c r="B129" s="492"/>
      <c r="C129" s="492"/>
      <c r="D129" s="492"/>
      <c r="E129" s="492"/>
      <c r="F129" s="492"/>
      <c r="G129" s="492"/>
      <c r="H129" s="492"/>
      <c r="J129" s="49"/>
    </row>
    <row r="130" spans="1:10" s="62" customFormat="1" x14ac:dyDescent="0.25">
      <c r="A130" s="136" t="s">
        <v>499</v>
      </c>
      <c r="B130" s="123"/>
      <c r="C130" s="65"/>
      <c r="D130" s="123"/>
      <c r="E130" s="123"/>
      <c r="F130" s="65"/>
      <c r="G130" s="123"/>
      <c r="H130" s="123"/>
      <c r="J130" s="49"/>
    </row>
    <row r="131" spans="1:10" s="62" customFormat="1" ht="33.75" customHeight="1" x14ac:dyDescent="0.25">
      <c r="A131" s="492" t="s">
        <v>354</v>
      </c>
      <c r="B131" s="492"/>
      <c r="C131" s="492"/>
      <c r="D131" s="492"/>
      <c r="E131" s="492"/>
      <c r="F131" s="492"/>
      <c r="G131" s="492"/>
      <c r="H131" s="492"/>
      <c r="J131" s="49"/>
    </row>
    <row r="132" spans="1:10" s="62" customFormat="1" ht="32.25" customHeight="1" x14ac:dyDescent="0.25">
      <c r="A132" s="492" t="s">
        <v>355</v>
      </c>
      <c r="B132" s="492"/>
      <c r="C132" s="492"/>
      <c r="D132" s="492"/>
      <c r="E132" s="492"/>
      <c r="F132" s="492"/>
      <c r="G132" s="492"/>
      <c r="H132" s="492"/>
      <c r="J132" s="49"/>
    </row>
    <row r="133" spans="1:10" s="62" customFormat="1" ht="33.75" customHeight="1" x14ac:dyDescent="0.25">
      <c r="A133" s="492" t="s">
        <v>383</v>
      </c>
      <c r="B133" s="492"/>
      <c r="C133" s="492"/>
      <c r="D133" s="492"/>
      <c r="E133" s="492"/>
      <c r="F133" s="492"/>
      <c r="G133" s="492"/>
      <c r="H133" s="492"/>
      <c r="J133" s="49"/>
    </row>
    <row r="134" spans="1:10" s="62" customFormat="1" x14ac:dyDescent="0.25">
      <c r="A134" s="137"/>
      <c r="B134" s="104"/>
      <c r="C134" s="119"/>
      <c r="D134" s="5"/>
      <c r="E134" s="5"/>
      <c r="F134" s="22"/>
      <c r="G134" s="5"/>
      <c r="H134" s="5"/>
      <c r="J134" s="49"/>
    </row>
    <row r="135" spans="1:10" s="62" customFormat="1" x14ac:dyDescent="0.25">
      <c r="A135" s="137"/>
      <c r="B135" s="104"/>
      <c r="C135" s="119"/>
      <c r="D135" s="5"/>
      <c r="E135" s="5"/>
      <c r="F135" s="22"/>
      <c r="G135" s="5"/>
      <c r="H135" s="5"/>
      <c r="J135" s="49"/>
    </row>
  </sheetData>
  <sheetProtection algorithmName="SHA-512" hashValue="4O0HnQCATeUpQWlw60V/TZZrD3jPECKqbPC4jgApSXGvJM5ZIDKqDV98E91e/LX2b0sa0Gv8ACdQN8QjYvdoJw==" saltValue="daVrd6bVEInEoOH5n33KwA==" spinCount="100000" sheet="1" objects="1" scenarios="1"/>
  <mergeCells count="24">
    <mergeCell ref="F9:G9"/>
    <mergeCell ref="A1:D1"/>
    <mergeCell ref="A2:D2"/>
    <mergeCell ref="A4:D4"/>
    <mergeCell ref="G4:H4"/>
    <mergeCell ref="A8:D8"/>
    <mergeCell ref="A106:G106"/>
    <mergeCell ref="A18:H18"/>
    <mergeCell ref="A43:H43"/>
    <mergeCell ref="D50:E50"/>
    <mergeCell ref="D63:E63"/>
    <mergeCell ref="D74:E74"/>
    <mergeCell ref="D88:E88"/>
    <mergeCell ref="A103:G103"/>
    <mergeCell ref="A105:G105"/>
    <mergeCell ref="A129:H129"/>
    <mergeCell ref="A131:H131"/>
    <mergeCell ref="A132:H132"/>
    <mergeCell ref="A133:H133"/>
    <mergeCell ref="D109:F109"/>
    <mergeCell ref="A123:E123"/>
    <mergeCell ref="A124:H124"/>
    <mergeCell ref="A127:H127"/>
    <mergeCell ref="A128:H128"/>
  </mergeCells>
  <pageMargins left="0.70866141732283472" right="0.70866141732283472" top="0.39370078740157483" bottom="0.19685039370078741" header="0.31496062992125984" footer="0.11811023622047245"/>
  <pageSetup paperSize="9" scale="59" fitToHeight="0" orientation="portrait" r:id="rId1"/>
  <headerFooter>
    <oddFooter>&amp;L&amp;K00-022Quelle/Bezug: EBE Mobility &amp; Green Energy GmbH 2020&amp;C&amp;K00-023www.ebe-mobility.at&amp;R&amp;K00-023eMC KOSTENBLÖCKE_V12_20.06.2020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F79FC-31D9-4CEF-B31D-C20767110E56}">
  <sheetPr codeName="Tabelle4">
    <tabColor theme="5" tint="0.59999389629810485"/>
    <pageSetUpPr fitToPage="1"/>
  </sheetPr>
  <dimension ref="A1:J151"/>
  <sheetViews>
    <sheetView zoomScaleNormal="100" zoomScaleSheetLayoutView="100" workbookViewId="0">
      <selection activeCell="A8" sqref="A8:D8"/>
    </sheetView>
  </sheetViews>
  <sheetFormatPr baseColWidth="10" defaultRowHeight="15" outlineLevelRow="1" x14ac:dyDescent="0.25"/>
  <cols>
    <col min="1" max="1" width="6.42578125" style="28" customWidth="1"/>
    <col min="2" max="2" width="7" style="62" bestFit="1" customWidth="1"/>
    <col min="3" max="3" width="9.5703125" style="82" customWidth="1"/>
    <col min="4" max="4" width="40.140625" style="49" customWidth="1"/>
    <col min="5" max="5" width="42.7109375" style="49" customWidth="1"/>
    <col min="6" max="6" width="12.85546875" style="64" customWidth="1"/>
    <col min="7" max="7" width="14.42578125" style="49" customWidth="1"/>
    <col min="8" max="8" width="12.7109375" style="49" bestFit="1" customWidth="1"/>
    <col min="9" max="9" width="11.42578125" style="62"/>
    <col min="10" max="16384" width="11.42578125" style="49"/>
  </cols>
  <sheetData>
    <row r="1" spans="1:9" ht="26.25" x14ac:dyDescent="0.4">
      <c r="A1" s="499" t="s">
        <v>164</v>
      </c>
      <c r="B1" s="499"/>
      <c r="C1" s="499"/>
      <c r="D1" s="499"/>
      <c r="E1" s="126"/>
      <c r="F1" s="14"/>
      <c r="G1" s="300" t="s">
        <v>473</v>
      </c>
      <c r="I1" s="23">
        <v>1.3</v>
      </c>
    </row>
    <row r="2" spans="1:9" ht="26.25" x14ac:dyDescent="0.4">
      <c r="A2" s="499" t="s">
        <v>459</v>
      </c>
      <c r="B2" s="499"/>
      <c r="C2" s="499"/>
      <c r="D2" s="499"/>
      <c r="E2" s="248" t="s">
        <v>388</v>
      </c>
      <c r="F2" s="206"/>
      <c r="G2" s="247"/>
      <c r="H2" s="247"/>
    </row>
    <row r="3" spans="1:9" ht="26.25" x14ac:dyDescent="0.4">
      <c r="A3" s="246"/>
      <c r="B3" s="242"/>
      <c r="C3" s="201"/>
      <c r="D3" s="247"/>
      <c r="E3" s="248" t="s">
        <v>404</v>
      </c>
      <c r="F3" s="206"/>
      <c r="G3" s="247"/>
      <c r="H3" s="247"/>
    </row>
    <row r="4" spans="1:9" x14ac:dyDescent="0.25">
      <c r="A4" s="494" t="s">
        <v>0</v>
      </c>
      <c r="B4" s="494"/>
      <c r="C4" s="494"/>
      <c r="D4" s="494"/>
      <c r="E4" s="125"/>
      <c r="F4" s="125"/>
      <c r="G4" s="264"/>
      <c r="H4" s="263"/>
    </row>
    <row r="5" spans="1:9" x14ac:dyDescent="0.25">
      <c r="A5" s="90" t="str">
        <f>'1. OBJEKT-ANLAGENÜBERSICHT'!A5</f>
        <v>Adresse</v>
      </c>
      <c r="B5" s="90"/>
      <c r="C5" s="90"/>
      <c r="D5" s="90"/>
      <c r="E5" s="123"/>
      <c r="F5" s="264" t="s">
        <v>461</v>
      </c>
      <c r="G5" s="264"/>
      <c r="H5" s="263"/>
    </row>
    <row r="6" spans="1:9" x14ac:dyDescent="0.25">
      <c r="A6" s="90" t="str">
        <f>'1. OBJEKT-ANLAGENÜBERSICHT'!A6</f>
        <v>PLZ Ort</v>
      </c>
      <c r="B6" s="90"/>
      <c r="C6" s="90"/>
      <c r="D6" s="90"/>
      <c r="E6" s="123"/>
      <c r="F6" s="252" t="str">
        <f>'1. OBJEKT-ANLAGENÜBERSICHT'!I4</f>
        <v>Firmenname</v>
      </c>
      <c r="G6" s="252"/>
      <c r="H6" s="90"/>
    </row>
    <row r="7" spans="1:9" x14ac:dyDescent="0.25">
      <c r="F7" s="250" t="str">
        <f>'1. OBJEKT-ANLAGENÜBERSICHT'!I5</f>
        <v>Adresse</v>
      </c>
      <c r="G7" s="250"/>
      <c r="H7" s="263"/>
    </row>
    <row r="8" spans="1:9" x14ac:dyDescent="0.25">
      <c r="A8" s="494" t="s">
        <v>11</v>
      </c>
      <c r="B8" s="495"/>
      <c r="C8" s="495"/>
      <c r="D8" s="495"/>
      <c r="E8" s="123"/>
      <c r="F8" s="252" t="str">
        <f>'1. OBJEKT-ANLAGENÜBERSICHT'!I6</f>
        <v>PLZ Ort</v>
      </c>
      <c r="G8" s="252"/>
      <c r="H8" s="263"/>
    </row>
    <row r="9" spans="1:9" x14ac:dyDescent="0.25">
      <c r="A9" s="90" t="str">
        <f>'1. OBJEKT-ANLAGENÜBERSICHT'!A9</f>
        <v>Vorname Nachname</v>
      </c>
      <c r="B9" s="90"/>
      <c r="C9" s="90"/>
      <c r="D9" s="90"/>
      <c r="E9" s="123"/>
      <c r="F9" s="496" t="str">
        <f>'1. OBJEKT-ANLAGENÜBERSICHT'!I8</f>
        <v>Tel.Nr</v>
      </c>
      <c r="G9" s="496"/>
      <c r="H9" s="263"/>
    </row>
    <row r="10" spans="1:9" x14ac:dyDescent="0.25">
      <c r="A10" s="90" t="str">
        <f>'1. OBJEKT-ANLAGENÜBERSICHT'!A10</f>
        <v>Telefonnummer</v>
      </c>
      <c r="B10" s="90"/>
      <c r="C10" s="90"/>
      <c r="D10" s="90"/>
      <c r="E10" s="123"/>
      <c r="F10" s="252" t="str">
        <f>'1. OBJEKT-ANLAGENÜBERSICHT'!I9</f>
        <v>e-mail</v>
      </c>
      <c r="G10" s="252"/>
      <c r="H10" s="263"/>
    </row>
    <row r="11" spans="1:9" x14ac:dyDescent="0.25">
      <c r="A11" s="90" t="str">
        <f>'1. OBJEKT-ANLAGENÜBERSICHT'!A11</f>
        <v>E-Mail</v>
      </c>
      <c r="B11" s="90"/>
      <c r="C11" s="90"/>
      <c r="D11" s="90"/>
      <c r="E11" s="123"/>
      <c r="F11" s="252" t="str">
        <f>'1. OBJEKT-ANLAGENÜBERSICHT'!I10</f>
        <v>BearbeiterIn</v>
      </c>
      <c r="G11" s="252"/>
    </row>
    <row r="12" spans="1:9" x14ac:dyDescent="0.25">
      <c r="F12" s="40" t="s">
        <v>12</v>
      </c>
      <c r="G12" s="53" t="str">
        <f>'1. OBJEKT-ANLAGENÜBERSICHT'!L11</f>
        <v>00.00.0000</v>
      </c>
    </row>
    <row r="13" spans="1:9" ht="15.75" thickBot="1" x14ac:dyDescent="0.3">
      <c r="F13" s="40" t="s">
        <v>17</v>
      </c>
      <c r="G13" s="54">
        <f>'1. OBJEKT-ANLAGENÜBERSICHT'!L12</f>
        <v>0</v>
      </c>
    </row>
    <row r="14" spans="1:9" ht="20.25" thickTop="1" thickBot="1" x14ac:dyDescent="0.35">
      <c r="D14" s="210" t="s">
        <v>162</v>
      </c>
      <c r="E14" s="413">
        <v>1</v>
      </c>
      <c r="H14" s="54"/>
    </row>
    <row r="15" spans="1:9" ht="20.25" thickTop="1" thickBot="1" x14ac:dyDescent="0.35">
      <c r="D15" s="210" t="s">
        <v>185</v>
      </c>
      <c r="E15" s="414">
        <v>1</v>
      </c>
      <c r="F15" s="216" t="s">
        <v>458</v>
      </c>
      <c r="H15" s="54"/>
    </row>
    <row r="16" spans="1:9" ht="20.25" thickTop="1" thickBot="1" x14ac:dyDescent="0.35">
      <c r="A16" s="246"/>
      <c r="B16" s="242"/>
      <c r="C16" s="201"/>
      <c r="D16" s="416" t="s">
        <v>187</v>
      </c>
      <c r="E16" s="415">
        <f>'1. OBJEKT-ANLAGENÜBERSICHT'!C45</f>
        <v>11</v>
      </c>
      <c r="F16" s="206"/>
      <c r="G16" s="247"/>
      <c r="H16" s="418"/>
    </row>
    <row r="17" spans="1:10" ht="15.75" thickTop="1" x14ac:dyDescent="0.25">
      <c r="H17" s="54"/>
    </row>
    <row r="18" spans="1:10" s="62" customFormat="1" ht="18.75" x14ac:dyDescent="0.3">
      <c r="A18" s="500" t="s">
        <v>412</v>
      </c>
      <c r="B18" s="500"/>
      <c r="C18" s="500"/>
      <c r="D18" s="500"/>
      <c r="E18" s="500"/>
      <c r="F18" s="500"/>
      <c r="G18" s="500"/>
      <c r="H18" s="500"/>
      <c r="J18" s="49"/>
    </row>
    <row r="19" spans="1:10" s="62" customFormat="1" ht="15.75" x14ac:dyDescent="0.25">
      <c r="A19" s="129"/>
      <c r="B19" s="77"/>
      <c r="C19" s="122"/>
      <c r="D19" s="4"/>
      <c r="E19" s="4"/>
      <c r="F19" s="16"/>
      <c r="G19" s="4"/>
      <c r="H19" s="4"/>
      <c r="J19" s="49"/>
    </row>
    <row r="20" spans="1:10" s="62" customFormat="1" x14ac:dyDescent="0.25">
      <c r="A20" s="130" t="s">
        <v>2</v>
      </c>
      <c r="B20" s="101" t="s">
        <v>3</v>
      </c>
      <c r="C20" s="115" t="s">
        <v>4</v>
      </c>
      <c r="D20" s="50" t="s">
        <v>5</v>
      </c>
      <c r="E20" s="50" t="s">
        <v>368</v>
      </c>
      <c r="F20" s="66"/>
      <c r="G20" s="50" t="s">
        <v>191</v>
      </c>
      <c r="H20" s="50" t="s">
        <v>6</v>
      </c>
      <c r="J20" s="49"/>
    </row>
    <row r="21" spans="1:10" s="62" customFormat="1" x14ac:dyDescent="0.25">
      <c r="A21" s="113" t="s">
        <v>189</v>
      </c>
      <c r="B21" s="101"/>
      <c r="C21" s="101"/>
      <c r="D21" s="50" t="s">
        <v>310</v>
      </c>
      <c r="E21" s="50"/>
      <c r="F21" s="66"/>
      <c r="G21" s="50"/>
      <c r="H21" s="50"/>
      <c r="J21" s="49"/>
    </row>
    <row r="22" spans="1:10" s="62" customFormat="1" ht="76.5" hidden="1" outlineLevel="1" thickTop="1" thickBot="1" x14ac:dyDescent="0.3">
      <c r="A22" s="131" t="s">
        <v>74</v>
      </c>
      <c r="B22" s="445"/>
      <c r="C22" s="109" t="s">
        <v>21</v>
      </c>
      <c r="D22" s="110" t="s">
        <v>190</v>
      </c>
      <c r="E22" s="110" t="s">
        <v>188</v>
      </c>
      <c r="F22" s="111"/>
      <c r="G22" s="445"/>
      <c r="H22" s="99">
        <f>B22*G22</f>
        <v>0</v>
      </c>
      <c r="J22" s="49"/>
    </row>
    <row r="23" spans="1:10" s="62" customFormat="1" ht="16.5" hidden="1" outlineLevel="1" thickTop="1" thickBot="1" x14ac:dyDescent="0.3">
      <c r="A23" s="131" t="s">
        <v>75</v>
      </c>
      <c r="B23" s="445"/>
      <c r="C23" s="109"/>
      <c r="D23" s="110"/>
      <c r="E23" s="110" t="s">
        <v>209</v>
      </c>
      <c r="F23" s="111"/>
      <c r="G23" s="445"/>
      <c r="H23" s="99">
        <f>B23*G23</f>
        <v>0</v>
      </c>
      <c r="J23" s="49"/>
    </row>
    <row r="24" spans="1:10" s="62" customFormat="1" ht="15.75" collapsed="1" thickBot="1" x14ac:dyDescent="0.3">
      <c r="A24" s="163"/>
      <c r="B24" s="164"/>
      <c r="C24" s="165" t="s">
        <v>296</v>
      </c>
      <c r="D24" s="166"/>
      <c r="E24" s="176" t="s">
        <v>300</v>
      </c>
      <c r="F24" s="168"/>
      <c r="G24" s="166"/>
      <c r="H24" s="169">
        <f>SUM(H22:H23)</f>
        <v>0</v>
      </c>
      <c r="J24" s="49"/>
    </row>
    <row r="25" spans="1:10" s="62" customFormat="1" ht="15.75" thickTop="1" x14ac:dyDescent="0.25">
      <c r="A25" s="78" t="s">
        <v>100</v>
      </c>
      <c r="B25" s="112"/>
      <c r="C25" s="112"/>
      <c r="D25" s="56" t="s">
        <v>311</v>
      </c>
      <c r="E25" s="56"/>
      <c r="F25" s="67"/>
      <c r="G25" s="56"/>
      <c r="H25" s="56"/>
      <c r="J25" s="49"/>
    </row>
    <row r="26" spans="1:10" s="62" customFormat="1" ht="30.75" hidden="1" outlineLevel="1" thickBot="1" x14ac:dyDescent="0.3">
      <c r="A26" s="132"/>
      <c r="B26" s="107"/>
      <c r="C26" s="107"/>
      <c r="D26" s="108" t="s">
        <v>127</v>
      </c>
      <c r="E26" s="106"/>
      <c r="F26" s="95" t="s">
        <v>136</v>
      </c>
      <c r="G26" s="96" t="s">
        <v>192</v>
      </c>
      <c r="H26" s="97" t="s">
        <v>128</v>
      </c>
      <c r="J26" s="49"/>
    </row>
    <row r="27" spans="1:10" s="62" customFormat="1" ht="16.5" hidden="1" outlineLevel="1" thickTop="1" thickBot="1" x14ac:dyDescent="0.3">
      <c r="A27" s="133" t="s">
        <v>76</v>
      </c>
      <c r="B27" s="445"/>
      <c r="C27" s="105" t="s">
        <v>21</v>
      </c>
      <c r="D27" s="94" t="s">
        <v>129</v>
      </c>
      <c r="E27" s="94"/>
      <c r="F27" s="262">
        <f>B27*$E$16</f>
        <v>0</v>
      </c>
      <c r="G27" s="98">
        <v>238</v>
      </c>
      <c r="H27" s="99">
        <f>G27*F27</f>
        <v>0</v>
      </c>
      <c r="J27" s="49"/>
    </row>
    <row r="28" spans="1:10" s="62" customFormat="1" ht="16.5" hidden="1" outlineLevel="1" thickTop="1" thickBot="1" x14ac:dyDescent="0.3">
      <c r="A28" s="133" t="s">
        <v>77</v>
      </c>
      <c r="B28" s="445"/>
      <c r="C28" s="105" t="s">
        <v>21</v>
      </c>
      <c r="D28" s="94" t="s">
        <v>41</v>
      </c>
      <c r="E28" s="94"/>
      <c r="F28" s="262">
        <f t="shared" ref="F28:F41" si="0">B28*$E$16</f>
        <v>0</v>
      </c>
      <c r="G28" s="98">
        <v>239.15</v>
      </c>
      <c r="H28" s="99">
        <f t="shared" ref="H28:H38" si="1">G28*F28</f>
        <v>0</v>
      </c>
      <c r="J28" s="49"/>
    </row>
    <row r="29" spans="1:10" s="62" customFormat="1" ht="16.5" hidden="1" outlineLevel="1" thickTop="1" thickBot="1" x14ac:dyDescent="0.3">
      <c r="A29" s="133" t="s">
        <v>78</v>
      </c>
      <c r="B29" s="445"/>
      <c r="C29" s="105" t="s">
        <v>21</v>
      </c>
      <c r="D29" s="94" t="s">
        <v>130</v>
      </c>
      <c r="E29" s="94"/>
      <c r="F29" s="262">
        <f t="shared" si="0"/>
        <v>0</v>
      </c>
      <c r="G29" s="98">
        <v>265.33</v>
      </c>
      <c r="H29" s="99">
        <f t="shared" si="1"/>
        <v>0</v>
      </c>
      <c r="J29" s="49"/>
    </row>
    <row r="30" spans="1:10" s="62" customFormat="1" ht="16.5" hidden="1" outlineLevel="1" thickTop="1" thickBot="1" x14ac:dyDescent="0.3">
      <c r="A30" s="133" t="s">
        <v>79</v>
      </c>
      <c r="B30" s="445"/>
      <c r="C30" s="105" t="s">
        <v>21</v>
      </c>
      <c r="D30" s="94" t="s">
        <v>36</v>
      </c>
      <c r="E30" s="94"/>
      <c r="F30" s="262">
        <f>B30*$E$16</f>
        <v>0</v>
      </c>
      <c r="G30" s="98">
        <v>210.65</v>
      </c>
      <c r="H30" s="99">
        <f t="shared" si="1"/>
        <v>0</v>
      </c>
      <c r="J30" s="49"/>
    </row>
    <row r="31" spans="1:10" s="62" customFormat="1" ht="16.5" hidden="1" outlineLevel="1" thickTop="1" thickBot="1" x14ac:dyDescent="0.3">
      <c r="A31" s="133" t="s">
        <v>138</v>
      </c>
      <c r="B31" s="445"/>
      <c r="C31" s="105" t="s">
        <v>21</v>
      </c>
      <c r="D31" s="94" t="s">
        <v>37</v>
      </c>
      <c r="E31" s="94"/>
      <c r="F31" s="262">
        <f t="shared" si="0"/>
        <v>0</v>
      </c>
      <c r="G31" s="98">
        <v>208</v>
      </c>
      <c r="H31" s="99">
        <f t="shared" si="1"/>
        <v>0</v>
      </c>
      <c r="J31" s="49"/>
    </row>
    <row r="32" spans="1:10" s="62" customFormat="1" ht="16.5" hidden="1" outlineLevel="1" thickTop="1" thickBot="1" x14ac:dyDescent="0.3">
      <c r="A32" s="133" t="s">
        <v>140</v>
      </c>
      <c r="B32" s="445"/>
      <c r="C32" s="105" t="s">
        <v>21</v>
      </c>
      <c r="D32" s="94" t="s">
        <v>131</v>
      </c>
      <c r="E32" s="94"/>
      <c r="F32" s="262">
        <f t="shared" si="0"/>
        <v>0</v>
      </c>
      <c r="G32" s="98">
        <v>226.63</v>
      </c>
      <c r="H32" s="99">
        <f t="shared" si="1"/>
        <v>0</v>
      </c>
      <c r="J32" s="49"/>
    </row>
    <row r="33" spans="1:10" s="62" customFormat="1" ht="16.5" hidden="1" outlineLevel="1" thickTop="1" thickBot="1" x14ac:dyDescent="0.3">
      <c r="A33" s="133" t="s">
        <v>141</v>
      </c>
      <c r="B33" s="445"/>
      <c r="C33" s="105" t="s">
        <v>21</v>
      </c>
      <c r="D33" s="94" t="s">
        <v>39</v>
      </c>
      <c r="E33" s="94"/>
      <c r="F33" s="262">
        <f t="shared" si="0"/>
        <v>0</v>
      </c>
      <c r="G33" s="98">
        <v>293.63</v>
      </c>
      <c r="H33" s="99">
        <f t="shared" si="1"/>
        <v>0</v>
      </c>
      <c r="J33" s="49"/>
    </row>
    <row r="34" spans="1:10" s="62" customFormat="1" ht="16.5" hidden="1" outlineLevel="1" thickTop="1" thickBot="1" x14ac:dyDescent="0.3">
      <c r="A34" s="133" t="s">
        <v>142</v>
      </c>
      <c r="B34" s="445"/>
      <c r="C34" s="105" t="s">
        <v>21</v>
      </c>
      <c r="D34" s="94" t="s">
        <v>38</v>
      </c>
      <c r="E34" s="94"/>
      <c r="F34" s="262">
        <f t="shared" si="0"/>
        <v>0</v>
      </c>
      <c r="G34" s="98">
        <v>198.9</v>
      </c>
      <c r="H34" s="99">
        <f t="shared" si="1"/>
        <v>0</v>
      </c>
      <c r="J34" s="49"/>
    </row>
    <row r="35" spans="1:10" s="62" customFormat="1" ht="16.5" hidden="1" outlineLevel="1" thickTop="1" thickBot="1" x14ac:dyDescent="0.3">
      <c r="A35" s="133" t="s">
        <v>139</v>
      </c>
      <c r="B35" s="445"/>
      <c r="C35" s="105" t="s">
        <v>21</v>
      </c>
      <c r="D35" s="94" t="s">
        <v>132</v>
      </c>
      <c r="E35" s="94"/>
      <c r="F35" s="262">
        <f t="shared" si="0"/>
        <v>0</v>
      </c>
      <c r="G35" s="98">
        <v>202.4</v>
      </c>
      <c r="H35" s="99">
        <f t="shared" si="1"/>
        <v>0</v>
      </c>
      <c r="J35" s="49"/>
    </row>
    <row r="36" spans="1:10" s="62" customFormat="1" ht="16.5" hidden="1" outlineLevel="1" thickTop="1" thickBot="1" x14ac:dyDescent="0.3">
      <c r="A36" s="133" t="s">
        <v>143</v>
      </c>
      <c r="B36" s="445"/>
      <c r="C36" s="105" t="s">
        <v>21</v>
      </c>
      <c r="D36" s="94" t="s">
        <v>40</v>
      </c>
      <c r="E36" s="94"/>
      <c r="F36" s="262">
        <f t="shared" si="0"/>
        <v>0</v>
      </c>
      <c r="G36" s="98">
        <v>193</v>
      </c>
      <c r="H36" s="99">
        <f t="shared" si="1"/>
        <v>0</v>
      </c>
      <c r="J36" s="49"/>
    </row>
    <row r="37" spans="1:10" s="62" customFormat="1" ht="16.5" hidden="1" outlineLevel="1" thickTop="1" thickBot="1" x14ac:dyDescent="0.3">
      <c r="A37" s="133" t="s">
        <v>144</v>
      </c>
      <c r="B37" s="445"/>
      <c r="C37" s="105" t="s">
        <v>21</v>
      </c>
      <c r="D37" s="94" t="s">
        <v>133</v>
      </c>
      <c r="E37" s="94"/>
      <c r="F37" s="262">
        <f t="shared" si="0"/>
        <v>0</v>
      </c>
      <c r="G37" s="98">
        <v>176.42</v>
      </c>
      <c r="H37" s="99">
        <f t="shared" si="1"/>
        <v>0</v>
      </c>
      <c r="J37" s="49"/>
    </row>
    <row r="38" spans="1:10" s="62" customFormat="1" ht="16.5" hidden="1" outlineLevel="1" thickTop="1" thickBot="1" x14ac:dyDescent="0.3">
      <c r="A38" s="133" t="s">
        <v>145</v>
      </c>
      <c r="B38" s="445"/>
      <c r="C38" s="105" t="s">
        <v>21</v>
      </c>
      <c r="D38" s="94" t="s">
        <v>42</v>
      </c>
      <c r="E38" s="94"/>
      <c r="F38" s="262">
        <f t="shared" si="0"/>
        <v>0</v>
      </c>
      <c r="G38" s="98">
        <v>167</v>
      </c>
      <c r="H38" s="99">
        <f t="shared" si="1"/>
        <v>0</v>
      </c>
      <c r="J38" s="49"/>
    </row>
    <row r="39" spans="1:10" s="62" customFormat="1" ht="16.5" hidden="1" outlineLevel="1" thickTop="1" thickBot="1" x14ac:dyDescent="0.3">
      <c r="A39" s="133" t="s">
        <v>153</v>
      </c>
      <c r="B39" s="445"/>
      <c r="C39" s="105" t="s">
        <v>21</v>
      </c>
      <c r="D39" s="94" t="s">
        <v>35</v>
      </c>
      <c r="E39" s="94"/>
      <c r="F39" s="262">
        <f t="shared" si="0"/>
        <v>0</v>
      </c>
      <c r="G39" s="98">
        <v>235.47</v>
      </c>
      <c r="H39" s="99">
        <f>G39*F39</f>
        <v>0</v>
      </c>
      <c r="J39" s="49"/>
    </row>
    <row r="40" spans="1:10" s="62" customFormat="1" ht="16.5" hidden="1" outlineLevel="1" thickTop="1" thickBot="1" x14ac:dyDescent="0.3">
      <c r="A40" s="133" t="s">
        <v>154</v>
      </c>
      <c r="B40" s="445"/>
      <c r="C40" s="105" t="s">
        <v>21</v>
      </c>
      <c r="D40" s="94" t="s">
        <v>134</v>
      </c>
      <c r="E40" s="94"/>
      <c r="F40" s="262">
        <f t="shared" si="0"/>
        <v>0</v>
      </c>
      <c r="G40" s="98">
        <v>166.74</v>
      </c>
      <c r="H40" s="99">
        <f t="shared" ref="H40" si="2">G40*F40</f>
        <v>0</v>
      </c>
      <c r="J40" s="49"/>
    </row>
    <row r="41" spans="1:10" s="62" customFormat="1" ht="16.5" hidden="1" outlineLevel="1" thickTop="1" thickBot="1" x14ac:dyDescent="0.3">
      <c r="A41" s="133" t="s">
        <v>155</v>
      </c>
      <c r="B41" s="445"/>
      <c r="C41" s="105" t="s">
        <v>21</v>
      </c>
      <c r="D41" s="94" t="s">
        <v>135</v>
      </c>
      <c r="E41" s="94"/>
      <c r="F41" s="262">
        <f t="shared" si="0"/>
        <v>0</v>
      </c>
      <c r="G41" s="98" t="s">
        <v>137</v>
      </c>
      <c r="H41" s="99"/>
      <c r="J41" s="49"/>
    </row>
    <row r="42" spans="1:10" s="62" customFormat="1" ht="15.75" collapsed="1" thickBot="1" x14ac:dyDescent="0.3">
      <c r="A42" s="163"/>
      <c r="B42" s="170"/>
      <c r="C42" s="171" t="s">
        <v>307</v>
      </c>
      <c r="D42" s="172"/>
      <c r="E42" s="180" t="s">
        <v>150</v>
      </c>
      <c r="F42" s="174">
        <f>SUM(F27:F41)</f>
        <v>0</v>
      </c>
      <c r="G42" s="172"/>
      <c r="H42" s="175">
        <f>SUM(H27:H41)</f>
        <v>0</v>
      </c>
      <c r="J42" s="49"/>
    </row>
    <row r="43" spans="1:10" s="62" customFormat="1" ht="15" customHeight="1" thickTop="1" x14ac:dyDescent="0.25">
      <c r="A43" s="513"/>
      <c r="B43" s="505"/>
      <c r="C43" s="505"/>
      <c r="D43" s="505"/>
      <c r="E43" s="505"/>
      <c r="F43" s="505"/>
      <c r="G43" s="505"/>
      <c r="H43" s="505"/>
      <c r="J43" s="49"/>
    </row>
    <row r="44" spans="1:10" s="62" customFormat="1" x14ac:dyDescent="0.25">
      <c r="A44" s="78" t="s">
        <v>97</v>
      </c>
      <c r="B44" s="58"/>
      <c r="C44" s="215"/>
      <c r="D44" s="56" t="s">
        <v>402</v>
      </c>
      <c r="E44" s="56"/>
      <c r="F44" s="67"/>
      <c r="G44" s="56"/>
      <c r="H44" s="56"/>
      <c r="J44" s="49"/>
    </row>
    <row r="45" spans="1:10" s="62" customFormat="1" ht="61.5" hidden="1" outlineLevel="1" thickTop="1" thickBot="1" x14ac:dyDescent="0.3">
      <c r="A45" s="133" t="s">
        <v>389</v>
      </c>
      <c r="B45" s="445"/>
      <c r="C45" s="105" t="s">
        <v>196</v>
      </c>
      <c r="D45" s="421" t="s">
        <v>49</v>
      </c>
      <c r="E45" s="422" t="s">
        <v>51</v>
      </c>
      <c r="F45" s="423">
        <v>90</v>
      </c>
      <c r="G45" s="424">
        <f t="shared" ref="G45:G48" si="3">F45*$I$1</f>
        <v>117</v>
      </c>
      <c r="H45" s="424">
        <f t="shared" ref="H45:H48" si="4">G45*B45</f>
        <v>0</v>
      </c>
      <c r="J45" s="49"/>
    </row>
    <row r="46" spans="1:10" s="62" customFormat="1" ht="61.5" hidden="1" outlineLevel="1" thickTop="1" thickBot="1" x14ac:dyDescent="0.3">
      <c r="A46" s="133" t="s">
        <v>390</v>
      </c>
      <c r="B46" s="445"/>
      <c r="C46" s="105" t="s">
        <v>196</v>
      </c>
      <c r="D46" s="421" t="s">
        <v>50</v>
      </c>
      <c r="E46" s="422" t="s">
        <v>18</v>
      </c>
      <c r="F46" s="423">
        <v>106.48</v>
      </c>
      <c r="G46" s="424">
        <f t="shared" si="3"/>
        <v>138.42400000000001</v>
      </c>
      <c r="H46" s="424">
        <f t="shared" si="4"/>
        <v>0</v>
      </c>
      <c r="J46" s="49"/>
    </row>
    <row r="47" spans="1:10" s="62" customFormat="1" ht="31.5" hidden="1" outlineLevel="1" thickTop="1" thickBot="1" x14ac:dyDescent="0.3">
      <c r="A47" s="133" t="s">
        <v>391</v>
      </c>
      <c r="B47" s="445"/>
      <c r="C47" s="105" t="s">
        <v>196</v>
      </c>
      <c r="D47" s="421" t="s">
        <v>146</v>
      </c>
      <c r="E47" s="422" t="s">
        <v>147</v>
      </c>
      <c r="F47" s="423">
        <v>69.25</v>
      </c>
      <c r="G47" s="424">
        <f t="shared" si="3"/>
        <v>90.025000000000006</v>
      </c>
      <c r="H47" s="424">
        <f t="shared" si="4"/>
        <v>0</v>
      </c>
      <c r="J47" s="49"/>
    </row>
    <row r="48" spans="1:10" s="62" customFormat="1" ht="16.5" hidden="1" outlineLevel="1" thickTop="1" thickBot="1" x14ac:dyDescent="0.3">
      <c r="A48" s="133" t="s">
        <v>392</v>
      </c>
      <c r="B48" s="445"/>
      <c r="C48" s="105" t="s">
        <v>196</v>
      </c>
      <c r="D48" s="421" t="s">
        <v>126</v>
      </c>
      <c r="E48" s="421" t="s">
        <v>24</v>
      </c>
      <c r="F48" s="423">
        <v>284.14999999999998</v>
      </c>
      <c r="G48" s="424">
        <f t="shared" si="3"/>
        <v>369.39499999999998</v>
      </c>
      <c r="H48" s="424">
        <f t="shared" si="4"/>
        <v>0</v>
      </c>
      <c r="J48" s="49"/>
    </row>
    <row r="49" spans="1:10" s="62" customFormat="1" ht="16.5" hidden="1" outlineLevel="1" thickTop="1" thickBot="1" x14ac:dyDescent="0.3">
      <c r="A49" s="133" t="s">
        <v>82</v>
      </c>
      <c r="B49" s="445"/>
      <c r="C49" s="105" t="s">
        <v>196</v>
      </c>
      <c r="D49" s="421" t="s">
        <v>110</v>
      </c>
      <c r="E49" s="422" t="s">
        <v>111</v>
      </c>
      <c r="F49" s="423">
        <v>773</v>
      </c>
      <c r="G49" s="424">
        <f>F49*$I$1</f>
        <v>1004.9000000000001</v>
      </c>
      <c r="H49" s="424">
        <f t="shared" ref="H49:H54" si="5">G49*B49</f>
        <v>0</v>
      </c>
      <c r="J49" s="49"/>
    </row>
    <row r="50" spans="1:10" s="62" customFormat="1" ht="16.5" hidden="1" outlineLevel="1" thickTop="1" thickBot="1" x14ac:dyDescent="0.3">
      <c r="A50" s="133" t="s">
        <v>83</v>
      </c>
      <c r="B50" s="445"/>
      <c r="C50" s="105" t="s">
        <v>196</v>
      </c>
      <c r="D50" s="421" t="s">
        <v>112</v>
      </c>
      <c r="E50" s="422" t="s">
        <v>113</v>
      </c>
      <c r="F50" s="423">
        <v>812</v>
      </c>
      <c r="G50" s="424">
        <f t="shared" ref="G50:G54" si="6">F50*$I$1</f>
        <v>1055.6000000000001</v>
      </c>
      <c r="H50" s="424">
        <f t="shared" si="5"/>
        <v>0</v>
      </c>
      <c r="J50" s="49"/>
    </row>
    <row r="51" spans="1:10" s="62" customFormat="1" ht="16.5" hidden="1" outlineLevel="1" thickTop="1" thickBot="1" x14ac:dyDescent="0.3">
      <c r="A51" s="133" t="s">
        <v>84</v>
      </c>
      <c r="B51" s="445"/>
      <c r="C51" s="105" t="s">
        <v>196</v>
      </c>
      <c r="D51" s="421" t="s">
        <v>116</v>
      </c>
      <c r="E51" s="422" t="s">
        <v>117</v>
      </c>
      <c r="F51" s="423">
        <v>952</v>
      </c>
      <c r="G51" s="424">
        <f t="shared" si="6"/>
        <v>1237.6000000000001</v>
      </c>
      <c r="H51" s="424">
        <f t="shared" si="5"/>
        <v>0</v>
      </c>
      <c r="J51" s="49"/>
    </row>
    <row r="52" spans="1:10" s="62" customFormat="1" ht="16.5" hidden="1" outlineLevel="1" thickTop="1" thickBot="1" x14ac:dyDescent="0.3">
      <c r="A52" s="133" t="s">
        <v>85</v>
      </c>
      <c r="B52" s="445"/>
      <c r="C52" s="105" t="s">
        <v>196</v>
      </c>
      <c r="D52" s="421" t="s">
        <v>118</v>
      </c>
      <c r="E52" s="422" t="s">
        <v>119</v>
      </c>
      <c r="F52" s="423">
        <v>212</v>
      </c>
      <c r="G52" s="424">
        <f t="shared" si="6"/>
        <v>275.60000000000002</v>
      </c>
      <c r="H52" s="424">
        <f t="shared" si="5"/>
        <v>0</v>
      </c>
      <c r="J52" s="49"/>
    </row>
    <row r="53" spans="1:10" s="62" customFormat="1" ht="16.5" hidden="1" outlineLevel="1" thickTop="1" thickBot="1" x14ac:dyDescent="0.3">
      <c r="A53" s="133" t="s">
        <v>86</v>
      </c>
      <c r="B53" s="445"/>
      <c r="C53" s="105" t="s">
        <v>196</v>
      </c>
      <c r="D53" s="421" t="s">
        <v>120</v>
      </c>
      <c r="E53" s="422" t="s">
        <v>121</v>
      </c>
      <c r="F53" s="423">
        <v>1170</v>
      </c>
      <c r="G53" s="424">
        <f t="shared" si="6"/>
        <v>1521</v>
      </c>
      <c r="H53" s="424">
        <f t="shared" si="5"/>
        <v>0</v>
      </c>
      <c r="J53" s="49"/>
    </row>
    <row r="54" spans="1:10" s="62" customFormat="1" ht="16.5" hidden="1" outlineLevel="1" thickTop="1" thickBot="1" x14ac:dyDescent="0.3">
      <c r="A54" s="133" t="s">
        <v>87</v>
      </c>
      <c r="B54" s="445"/>
      <c r="C54" s="105" t="s">
        <v>196</v>
      </c>
      <c r="D54" s="421" t="s">
        <v>122</v>
      </c>
      <c r="E54" s="422"/>
      <c r="F54" s="423">
        <v>212</v>
      </c>
      <c r="G54" s="424">
        <f t="shared" si="6"/>
        <v>275.60000000000002</v>
      </c>
      <c r="H54" s="424">
        <f t="shared" si="5"/>
        <v>0</v>
      </c>
      <c r="J54" s="49"/>
    </row>
    <row r="55" spans="1:10" s="62" customFormat="1" ht="31.5" hidden="1" outlineLevel="1" thickTop="1" thickBot="1" x14ac:dyDescent="0.3">
      <c r="A55" s="133" t="s">
        <v>90</v>
      </c>
      <c r="B55" s="445"/>
      <c r="C55" s="105" t="s">
        <v>22</v>
      </c>
      <c r="D55" s="421" t="s">
        <v>67</v>
      </c>
      <c r="E55" s="422" t="s">
        <v>106</v>
      </c>
      <c r="F55" s="425">
        <v>3.55</v>
      </c>
      <c r="G55" s="424">
        <f t="shared" ref="G55:G56" si="7">F55*$I$1</f>
        <v>4.6150000000000002</v>
      </c>
      <c r="H55" s="424">
        <f>G55*B55</f>
        <v>0</v>
      </c>
      <c r="J55" s="49"/>
    </row>
    <row r="56" spans="1:10" s="62" customFormat="1" ht="31.5" hidden="1" outlineLevel="1" thickTop="1" thickBot="1" x14ac:dyDescent="0.3">
      <c r="A56" s="133" t="s">
        <v>98</v>
      </c>
      <c r="B56" s="445"/>
      <c r="C56" s="105" t="s">
        <v>22</v>
      </c>
      <c r="D56" s="426" t="s">
        <v>67</v>
      </c>
      <c r="E56" s="427" t="s">
        <v>107</v>
      </c>
      <c r="F56" s="425">
        <v>11</v>
      </c>
      <c r="G56" s="428">
        <f t="shared" si="7"/>
        <v>14.3</v>
      </c>
      <c r="H56" s="424">
        <f>G56*B56</f>
        <v>0</v>
      </c>
      <c r="J56" s="49"/>
    </row>
    <row r="57" spans="1:10" s="62" customFormat="1" ht="31.5" hidden="1" outlineLevel="1" thickTop="1" thickBot="1" x14ac:dyDescent="0.3">
      <c r="A57" s="133" t="s">
        <v>237</v>
      </c>
      <c r="B57" s="445"/>
      <c r="C57" s="105" t="s">
        <v>22</v>
      </c>
      <c r="D57" s="427" t="s">
        <v>123</v>
      </c>
      <c r="E57" s="427" t="s">
        <v>59</v>
      </c>
      <c r="F57" s="425">
        <v>4.5</v>
      </c>
      <c r="G57" s="98">
        <v>9</v>
      </c>
      <c r="H57" s="424">
        <f t="shared" ref="H57:H65" si="8">G57*B57</f>
        <v>0</v>
      </c>
      <c r="J57" s="49"/>
    </row>
    <row r="58" spans="1:10" s="62" customFormat="1" ht="31.5" hidden="1" outlineLevel="1" thickTop="1" thickBot="1" x14ac:dyDescent="0.3">
      <c r="A58" s="133" t="s">
        <v>238</v>
      </c>
      <c r="B58" s="445"/>
      <c r="C58" s="105" t="s">
        <v>22</v>
      </c>
      <c r="D58" s="427" t="s">
        <v>69</v>
      </c>
      <c r="E58" s="426" t="s">
        <v>58</v>
      </c>
      <c r="F58" s="425">
        <v>0.8</v>
      </c>
      <c r="G58" s="98">
        <f>F58*$I$1</f>
        <v>1.04</v>
      </c>
      <c r="H58" s="424">
        <f t="shared" si="8"/>
        <v>0</v>
      </c>
      <c r="J58" s="49"/>
    </row>
    <row r="59" spans="1:10" s="62" customFormat="1" ht="46.5" hidden="1" outlineLevel="1" thickTop="1" thickBot="1" x14ac:dyDescent="0.3">
      <c r="A59" s="133" t="s">
        <v>240</v>
      </c>
      <c r="B59" s="445"/>
      <c r="C59" s="105" t="s">
        <v>22</v>
      </c>
      <c r="D59" s="421" t="s">
        <v>223</v>
      </c>
      <c r="E59" s="422" t="s">
        <v>60</v>
      </c>
      <c r="F59" s="425">
        <v>2</v>
      </c>
      <c r="G59" s="98">
        <f t="shared" ref="G59:G64" si="9">F59*$I$1</f>
        <v>2.6</v>
      </c>
      <c r="H59" s="424">
        <f t="shared" si="8"/>
        <v>0</v>
      </c>
      <c r="J59" s="49"/>
    </row>
    <row r="60" spans="1:10" s="62" customFormat="1" ht="46.5" hidden="1" outlineLevel="1" thickTop="1" thickBot="1" x14ac:dyDescent="0.3">
      <c r="A60" s="133" t="s">
        <v>241</v>
      </c>
      <c r="B60" s="445"/>
      <c r="C60" s="429" t="s">
        <v>22</v>
      </c>
      <c r="D60" s="421" t="s">
        <v>224</v>
      </c>
      <c r="E60" s="422" t="s">
        <v>227</v>
      </c>
      <c r="F60" s="425">
        <v>3</v>
      </c>
      <c r="G60" s="98">
        <f t="shared" si="9"/>
        <v>3.9000000000000004</v>
      </c>
      <c r="H60" s="424">
        <f t="shared" si="8"/>
        <v>0</v>
      </c>
      <c r="J60" s="49"/>
    </row>
    <row r="61" spans="1:10" s="62" customFormat="1" ht="46.5" hidden="1" outlineLevel="1" thickTop="1" thickBot="1" x14ac:dyDescent="0.3">
      <c r="A61" s="133" t="s">
        <v>242</v>
      </c>
      <c r="B61" s="445"/>
      <c r="C61" s="429" t="s">
        <v>22</v>
      </c>
      <c r="D61" s="421" t="s">
        <v>225</v>
      </c>
      <c r="E61" s="422" t="s">
        <v>226</v>
      </c>
      <c r="F61" s="425">
        <v>4.2</v>
      </c>
      <c r="G61" s="98">
        <f t="shared" si="9"/>
        <v>5.4600000000000009</v>
      </c>
      <c r="H61" s="424">
        <f t="shared" si="8"/>
        <v>0</v>
      </c>
      <c r="J61" s="49"/>
    </row>
    <row r="62" spans="1:10" s="62" customFormat="1" ht="16.5" hidden="1" outlineLevel="1" thickTop="1" thickBot="1" x14ac:dyDescent="0.3">
      <c r="A62" s="133" t="s">
        <v>243</v>
      </c>
      <c r="B62" s="445"/>
      <c r="C62" s="105" t="s">
        <v>196</v>
      </c>
      <c r="D62" s="421" t="s">
        <v>29</v>
      </c>
      <c r="E62" s="421"/>
      <c r="F62" s="425">
        <v>20</v>
      </c>
      <c r="G62" s="98">
        <f t="shared" si="9"/>
        <v>26</v>
      </c>
      <c r="H62" s="424">
        <f t="shared" si="8"/>
        <v>0</v>
      </c>
      <c r="J62" s="49"/>
    </row>
    <row r="63" spans="1:10" s="62" customFormat="1" ht="16.5" hidden="1" outlineLevel="1" thickTop="1" thickBot="1" x14ac:dyDescent="0.3">
      <c r="A63" s="133" t="s">
        <v>244</v>
      </c>
      <c r="B63" s="445"/>
      <c r="C63" s="105" t="s">
        <v>196</v>
      </c>
      <c r="D63" s="421" t="s">
        <v>28</v>
      </c>
      <c r="E63" s="421" t="s">
        <v>27</v>
      </c>
      <c r="F63" s="425">
        <v>80</v>
      </c>
      <c r="G63" s="98">
        <f t="shared" si="9"/>
        <v>104</v>
      </c>
      <c r="H63" s="424">
        <f t="shared" si="8"/>
        <v>0</v>
      </c>
      <c r="J63" s="49"/>
    </row>
    <row r="64" spans="1:10" s="62" customFormat="1" ht="16.5" hidden="1" outlineLevel="1" thickTop="1" thickBot="1" x14ac:dyDescent="0.3">
      <c r="A64" s="133" t="s">
        <v>235</v>
      </c>
      <c r="B64" s="445"/>
      <c r="C64" s="105" t="s">
        <v>21</v>
      </c>
      <c r="D64" s="421" t="s">
        <v>14</v>
      </c>
      <c r="E64" s="426" t="s">
        <v>20</v>
      </c>
      <c r="F64" s="425">
        <v>100</v>
      </c>
      <c r="G64" s="98">
        <f t="shared" si="9"/>
        <v>130</v>
      </c>
      <c r="H64" s="428">
        <f t="shared" si="8"/>
        <v>0</v>
      </c>
      <c r="J64" s="49"/>
    </row>
    <row r="65" spans="1:10" s="62" customFormat="1" ht="31.5" hidden="1" outlineLevel="1" thickTop="1" thickBot="1" x14ac:dyDescent="0.3">
      <c r="A65" s="133" t="s">
        <v>245</v>
      </c>
      <c r="B65" s="445"/>
      <c r="C65" s="105" t="s">
        <v>148</v>
      </c>
      <c r="D65" s="426" t="s">
        <v>15</v>
      </c>
      <c r="E65" s="427" t="s">
        <v>149</v>
      </c>
      <c r="F65" s="425"/>
      <c r="G65" s="98">
        <v>140</v>
      </c>
      <c r="H65" s="428">
        <f t="shared" si="8"/>
        <v>0</v>
      </c>
      <c r="J65" s="49"/>
    </row>
    <row r="66" spans="1:10" s="62" customFormat="1" ht="31.5" hidden="1" outlineLevel="1" thickTop="1" thickBot="1" x14ac:dyDescent="0.3">
      <c r="A66" s="133" t="s">
        <v>265</v>
      </c>
      <c r="B66" s="445"/>
      <c r="C66" s="429" t="s">
        <v>21</v>
      </c>
      <c r="D66" s="422" t="s">
        <v>393</v>
      </c>
      <c r="E66" s="421" t="s">
        <v>198</v>
      </c>
      <c r="F66" s="425">
        <v>400</v>
      </c>
      <c r="G66" s="428">
        <f>F66*$I$1</f>
        <v>520</v>
      </c>
      <c r="H66" s="428">
        <f>G66*B66</f>
        <v>0</v>
      </c>
      <c r="J66" s="49"/>
    </row>
    <row r="67" spans="1:10" s="62" customFormat="1" ht="15.75" collapsed="1" thickBot="1" x14ac:dyDescent="0.3">
      <c r="A67" s="163"/>
      <c r="B67" s="165"/>
      <c r="C67" s="165" t="s">
        <v>297</v>
      </c>
      <c r="D67" s="514" t="s">
        <v>301</v>
      </c>
      <c r="E67" s="515"/>
      <c r="F67" s="177"/>
      <c r="G67" s="177"/>
      <c r="H67" s="177">
        <f>SUM(H45:H66)</f>
        <v>0</v>
      </c>
      <c r="J67" s="49"/>
    </row>
    <row r="68" spans="1:10" s="62" customFormat="1" ht="15.75" thickTop="1" x14ac:dyDescent="0.25">
      <c r="A68" s="80"/>
      <c r="B68" s="102"/>
      <c r="C68" s="72"/>
      <c r="D68" s="57"/>
      <c r="E68" s="71"/>
      <c r="F68" s="69"/>
      <c r="G68" s="69"/>
      <c r="H68" s="69"/>
      <c r="J68" s="49"/>
    </row>
    <row r="69" spans="1:10" s="62" customFormat="1" x14ac:dyDescent="0.25">
      <c r="A69" s="78" t="s">
        <v>91</v>
      </c>
      <c r="B69" s="75"/>
      <c r="C69" s="58"/>
      <c r="D69" s="56" t="s">
        <v>394</v>
      </c>
      <c r="E69" s="68"/>
      <c r="F69" s="76"/>
      <c r="G69" s="76"/>
      <c r="H69" s="60"/>
      <c r="J69" s="49"/>
    </row>
    <row r="70" spans="1:10" s="62" customFormat="1" ht="31.5" hidden="1" outlineLevel="1" thickTop="1" thickBot="1" x14ac:dyDescent="0.3">
      <c r="A70" s="133" t="s">
        <v>92</v>
      </c>
      <c r="B70" s="445"/>
      <c r="C70" s="429" t="s">
        <v>22</v>
      </c>
      <c r="D70" s="427" t="s">
        <v>123</v>
      </c>
      <c r="E70" s="427" t="s">
        <v>59</v>
      </c>
      <c r="F70" s="425">
        <v>4.5</v>
      </c>
      <c r="G70" s="98">
        <v>9</v>
      </c>
      <c r="H70" s="424">
        <f t="shared" ref="H70:H78" si="10">G70*B70</f>
        <v>0</v>
      </c>
      <c r="J70" s="49"/>
    </row>
    <row r="71" spans="1:10" s="62" customFormat="1" ht="31.5" hidden="1" outlineLevel="1" thickTop="1" thickBot="1" x14ac:dyDescent="0.3">
      <c r="A71" s="133" t="s">
        <v>93</v>
      </c>
      <c r="B71" s="445"/>
      <c r="C71" s="429" t="s">
        <v>22</v>
      </c>
      <c r="D71" s="427" t="s">
        <v>69</v>
      </c>
      <c r="E71" s="426" t="s">
        <v>58</v>
      </c>
      <c r="F71" s="425">
        <v>0.8</v>
      </c>
      <c r="G71" s="98">
        <f>F71*$I$1</f>
        <v>1.04</v>
      </c>
      <c r="H71" s="424">
        <f t="shared" si="10"/>
        <v>0</v>
      </c>
      <c r="J71" s="49"/>
    </row>
    <row r="72" spans="1:10" s="62" customFormat="1" ht="46.5" hidden="1" outlineLevel="1" thickTop="1" thickBot="1" x14ac:dyDescent="0.3">
      <c r="A72" s="133" t="s">
        <v>266</v>
      </c>
      <c r="B72" s="445"/>
      <c r="C72" s="429" t="s">
        <v>22</v>
      </c>
      <c r="D72" s="421" t="s">
        <v>223</v>
      </c>
      <c r="E72" s="422" t="s">
        <v>60</v>
      </c>
      <c r="F72" s="425">
        <v>2</v>
      </c>
      <c r="G72" s="98">
        <f t="shared" ref="G72:G77" si="11">F72*$I$1</f>
        <v>2.6</v>
      </c>
      <c r="H72" s="424">
        <f t="shared" si="10"/>
        <v>0</v>
      </c>
      <c r="J72" s="49"/>
    </row>
    <row r="73" spans="1:10" s="62" customFormat="1" ht="46.5" hidden="1" outlineLevel="1" thickTop="1" thickBot="1" x14ac:dyDescent="0.3">
      <c r="A73" s="133" t="s">
        <v>267</v>
      </c>
      <c r="B73" s="445"/>
      <c r="C73" s="429" t="s">
        <v>22</v>
      </c>
      <c r="D73" s="421" t="s">
        <v>224</v>
      </c>
      <c r="E73" s="422" t="s">
        <v>227</v>
      </c>
      <c r="F73" s="425">
        <v>3</v>
      </c>
      <c r="G73" s="98">
        <f t="shared" si="11"/>
        <v>3.9000000000000004</v>
      </c>
      <c r="H73" s="424">
        <f t="shared" si="10"/>
        <v>0</v>
      </c>
      <c r="J73" s="49"/>
    </row>
    <row r="74" spans="1:10" s="62" customFormat="1" ht="46.5" hidden="1" outlineLevel="1" thickTop="1" thickBot="1" x14ac:dyDescent="0.3">
      <c r="A74" s="133" t="s">
        <v>268</v>
      </c>
      <c r="B74" s="445"/>
      <c r="C74" s="429" t="s">
        <v>22</v>
      </c>
      <c r="D74" s="421" t="s">
        <v>225</v>
      </c>
      <c r="E74" s="422" t="s">
        <v>226</v>
      </c>
      <c r="F74" s="425">
        <v>4.2</v>
      </c>
      <c r="G74" s="98">
        <f t="shared" si="11"/>
        <v>5.4600000000000009</v>
      </c>
      <c r="H74" s="424">
        <f t="shared" si="10"/>
        <v>0</v>
      </c>
      <c r="J74" s="49"/>
    </row>
    <row r="75" spans="1:10" s="62" customFormat="1" ht="16.5" hidden="1" outlineLevel="1" thickTop="1" thickBot="1" x14ac:dyDescent="0.3">
      <c r="A75" s="133" t="s">
        <v>269</v>
      </c>
      <c r="B75" s="445"/>
      <c r="C75" s="429" t="s">
        <v>7</v>
      </c>
      <c r="D75" s="421" t="s">
        <v>29</v>
      </c>
      <c r="E75" s="421"/>
      <c r="F75" s="425">
        <v>20</v>
      </c>
      <c r="G75" s="98">
        <f t="shared" si="11"/>
        <v>26</v>
      </c>
      <c r="H75" s="424">
        <f t="shared" si="10"/>
        <v>0</v>
      </c>
      <c r="J75" s="49"/>
    </row>
    <row r="76" spans="1:10" s="62" customFormat="1" ht="16.5" hidden="1" outlineLevel="1" thickTop="1" thickBot="1" x14ac:dyDescent="0.3">
      <c r="A76" s="133" t="s">
        <v>270</v>
      </c>
      <c r="B76" s="445"/>
      <c r="C76" s="429" t="s">
        <v>7</v>
      </c>
      <c r="D76" s="421" t="s">
        <v>28</v>
      </c>
      <c r="E76" s="421" t="s">
        <v>27</v>
      </c>
      <c r="F76" s="425">
        <v>80</v>
      </c>
      <c r="G76" s="98">
        <f t="shared" si="11"/>
        <v>104</v>
      </c>
      <c r="H76" s="424">
        <f t="shared" si="10"/>
        <v>0</v>
      </c>
      <c r="J76" s="49"/>
    </row>
    <row r="77" spans="1:10" s="62" customFormat="1" ht="16.5" hidden="1" outlineLevel="1" thickTop="1" thickBot="1" x14ac:dyDescent="0.3">
      <c r="A77" s="133" t="s">
        <v>271</v>
      </c>
      <c r="B77" s="445"/>
      <c r="C77" s="429" t="s">
        <v>21</v>
      </c>
      <c r="D77" s="421" t="s">
        <v>14</v>
      </c>
      <c r="E77" s="426" t="s">
        <v>20</v>
      </c>
      <c r="F77" s="425">
        <v>100</v>
      </c>
      <c r="G77" s="98">
        <f t="shared" si="11"/>
        <v>130</v>
      </c>
      <c r="H77" s="428">
        <f t="shared" si="10"/>
        <v>0</v>
      </c>
      <c r="J77" s="49"/>
    </row>
    <row r="78" spans="1:10" s="62" customFormat="1" ht="31.5" hidden="1" outlineLevel="1" thickTop="1" thickBot="1" x14ac:dyDescent="0.3">
      <c r="A78" s="133" t="s">
        <v>272</v>
      </c>
      <c r="B78" s="445"/>
      <c r="C78" s="105" t="s">
        <v>23</v>
      </c>
      <c r="D78" s="426" t="s">
        <v>15</v>
      </c>
      <c r="E78" s="427" t="s">
        <v>149</v>
      </c>
      <c r="F78" s="425"/>
      <c r="G78" s="98">
        <v>140</v>
      </c>
      <c r="H78" s="428">
        <f t="shared" si="10"/>
        <v>0</v>
      </c>
      <c r="J78" s="49"/>
    </row>
    <row r="79" spans="1:10" s="62" customFormat="1" ht="15.75" collapsed="1" thickBot="1" x14ac:dyDescent="0.3">
      <c r="A79" s="163"/>
      <c r="B79" s="178"/>
      <c r="C79" s="165" t="s">
        <v>293</v>
      </c>
      <c r="D79" s="514" t="s">
        <v>396</v>
      </c>
      <c r="E79" s="515"/>
      <c r="F79" s="177"/>
      <c r="G79" s="177"/>
      <c r="H79" s="179">
        <f>SUM(H70:H78)</f>
        <v>0</v>
      </c>
      <c r="J79" s="49"/>
    </row>
    <row r="80" spans="1:10" s="62" customFormat="1" ht="15.75" thickTop="1" x14ac:dyDescent="0.25">
      <c r="A80" s="80"/>
      <c r="B80" s="74"/>
      <c r="C80" s="72"/>
      <c r="D80" s="120"/>
      <c r="E80" s="89"/>
      <c r="F80" s="69"/>
      <c r="G80" s="69"/>
      <c r="H80" s="70"/>
      <c r="J80" s="49"/>
    </row>
    <row r="81" spans="1:10" s="62" customFormat="1" x14ac:dyDescent="0.25">
      <c r="A81" s="78" t="s">
        <v>203</v>
      </c>
      <c r="B81" s="58"/>
      <c r="C81" s="58"/>
      <c r="D81" s="56" t="s">
        <v>395</v>
      </c>
      <c r="E81" s="59"/>
      <c r="F81" s="60"/>
      <c r="G81" s="60"/>
      <c r="H81" s="60"/>
      <c r="J81" s="49"/>
    </row>
    <row r="82" spans="1:10" s="62" customFormat="1" ht="31.5" hidden="1" outlineLevel="1" thickTop="1" thickBot="1" x14ac:dyDescent="0.3">
      <c r="A82" s="133" t="s">
        <v>273</v>
      </c>
      <c r="B82" s="445"/>
      <c r="C82" s="105" t="s">
        <v>22</v>
      </c>
      <c r="D82" s="433" t="s">
        <v>54</v>
      </c>
      <c r="E82" s="434" t="s">
        <v>52</v>
      </c>
      <c r="F82" s="425">
        <v>0.8</v>
      </c>
      <c r="G82" s="98">
        <f t="shared" ref="G82:G88" si="12">F82*$I$1</f>
        <v>1.04</v>
      </c>
      <c r="H82" s="435">
        <f>B82*G82</f>
        <v>0</v>
      </c>
      <c r="J82" s="49"/>
    </row>
    <row r="83" spans="1:10" s="62" customFormat="1" ht="31.5" hidden="1" outlineLevel="1" thickTop="1" thickBot="1" x14ac:dyDescent="0.3">
      <c r="A83" s="133" t="s">
        <v>274</v>
      </c>
      <c r="B83" s="445"/>
      <c r="C83" s="105" t="s">
        <v>22</v>
      </c>
      <c r="D83" s="433" t="s">
        <v>55</v>
      </c>
      <c r="E83" s="434" t="s">
        <v>53</v>
      </c>
      <c r="F83" s="425">
        <v>1.5</v>
      </c>
      <c r="G83" s="98">
        <f t="shared" si="12"/>
        <v>1.9500000000000002</v>
      </c>
      <c r="H83" s="435">
        <f>B83*G83</f>
        <v>0</v>
      </c>
      <c r="J83" s="49"/>
    </row>
    <row r="84" spans="1:10" s="62" customFormat="1" ht="31.5" hidden="1" outlineLevel="1" thickTop="1" thickBot="1" x14ac:dyDescent="0.3">
      <c r="A84" s="133" t="s">
        <v>275</v>
      </c>
      <c r="B84" s="445"/>
      <c r="C84" s="429" t="s">
        <v>22</v>
      </c>
      <c r="D84" s="421" t="s">
        <v>56</v>
      </c>
      <c r="E84" s="422" t="s">
        <v>19</v>
      </c>
      <c r="F84" s="425">
        <v>2.5</v>
      </c>
      <c r="G84" s="424">
        <f t="shared" si="12"/>
        <v>3.25</v>
      </c>
      <c r="H84" s="424">
        <f t="shared" ref="H84:H89" si="13">G84*B84</f>
        <v>0</v>
      </c>
      <c r="J84" s="49"/>
    </row>
    <row r="85" spans="1:10" s="62" customFormat="1" ht="31.5" hidden="1" outlineLevel="1" thickTop="1" thickBot="1" x14ac:dyDescent="0.3">
      <c r="A85" s="133" t="s">
        <v>276</v>
      </c>
      <c r="B85" s="445"/>
      <c r="C85" s="429" t="s">
        <v>22</v>
      </c>
      <c r="D85" s="421" t="s">
        <v>31</v>
      </c>
      <c r="E85" s="422" t="s">
        <v>57</v>
      </c>
      <c r="F85" s="425">
        <v>1.06</v>
      </c>
      <c r="G85" s="98">
        <f t="shared" si="12"/>
        <v>1.3780000000000001</v>
      </c>
      <c r="H85" s="424">
        <f t="shared" si="13"/>
        <v>0</v>
      </c>
      <c r="J85" s="49"/>
    </row>
    <row r="86" spans="1:10" s="62" customFormat="1" ht="16.5" hidden="1" outlineLevel="1" thickTop="1" thickBot="1" x14ac:dyDescent="0.3">
      <c r="A86" s="133" t="s">
        <v>277</v>
      </c>
      <c r="B86" s="445"/>
      <c r="C86" s="429" t="s">
        <v>7</v>
      </c>
      <c r="D86" s="421" t="s">
        <v>29</v>
      </c>
      <c r="E86" s="421" t="s">
        <v>201</v>
      </c>
      <c r="F86" s="425">
        <v>20</v>
      </c>
      <c r="G86" s="98">
        <f t="shared" si="12"/>
        <v>26</v>
      </c>
      <c r="H86" s="424">
        <f t="shared" si="13"/>
        <v>0</v>
      </c>
      <c r="J86" s="49"/>
    </row>
    <row r="87" spans="1:10" s="62" customFormat="1" ht="16.5" hidden="1" outlineLevel="1" thickTop="1" thickBot="1" x14ac:dyDescent="0.3">
      <c r="A87" s="133" t="s">
        <v>278</v>
      </c>
      <c r="B87" s="445"/>
      <c r="C87" s="429" t="s">
        <v>7</v>
      </c>
      <c r="D87" s="421" t="s">
        <v>28</v>
      </c>
      <c r="E87" s="421" t="s">
        <v>202</v>
      </c>
      <c r="F87" s="425">
        <v>80</v>
      </c>
      <c r="G87" s="98">
        <f t="shared" si="12"/>
        <v>104</v>
      </c>
      <c r="H87" s="424">
        <f t="shared" si="13"/>
        <v>0</v>
      </c>
      <c r="J87" s="49"/>
    </row>
    <row r="88" spans="1:10" s="62" customFormat="1" ht="16.5" hidden="1" outlineLevel="1" thickTop="1" thickBot="1" x14ac:dyDescent="0.3">
      <c r="A88" s="133" t="s">
        <v>279</v>
      </c>
      <c r="B88" s="445"/>
      <c r="C88" s="429" t="s">
        <v>21</v>
      </c>
      <c r="D88" s="421" t="s">
        <v>14</v>
      </c>
      <c r="E88" s="426" t="s">
        <v>20</v>
      </c>
      <c r="F88" s="425">
        <v>100</v>
      </c>
      <c r="G88" s="98">
        <f t="shared" si="12"/>
        <v>130</v>
      </c>
      <c r="H88" s="428">
        <f t="shared" si="13"/>
        <v>0</v>
      </c>
      <c r="J88" s="49"/>
    </row>
    <row r="89" spans="1:10" s="62" customFormat="1" ht="31.5" hidden="1" outlineLevel="1" thickTop="1" thickBot="1" x14ac:dyDescent="0.3">
      <c r="A89" s="133" t="s">
        <v>280</v>
      </c>
      <c r="B89" s="445"/>
      <c r="C89" s="105" t="s">
        <v>23</v>
      </c>
      <c r="D89" s="426" t="s">
        <v>15</v>
      </c>
      <c r="E89" s="427" t="s">
        <v>149</v>
      </c>
      <c r="F89" s="425"/>
      <c r="G89" s="98">
        <v>140</v>
      </c>
      <c r="H89" s="428">
        <f t="shared" si="13"/>
        <v>0</v>
      </c>
      <c r="J89" s="49"/>
    </row>
    <row r="90" spans="1:10" s="62" customFormat="1" ht="15.75" collapsed="1" thickBot="1" x14ac:dyDescent="0.3">
      <c r="A90" s="163"/>
      <c r="B90" s="165"/>
      <c r="C90" s="165" t="s">
        <v>294</v>
      </c>
      <c r="D90" s="514" t="s">
        <v>401</v>
      </c>
      <c r="E90" s="515"/>
      <c r="F90" s="179"/>
      <c r="G90" s="179"/>
      <c r="H90" s="179">
        <f>SUM(H82:H89)</f>
        <v>0</v>
      </c>
      <c r="J90" s="49"/>
    </row>
    <row r="91" spans="1:10" s="62" customFormat="1" ht="15.75" thickTop="1" x14ac:dyDescent="0.25">
      <c r="A91" s="80"/>
      <c r="B91" s="102"/>
      <c r="C91" s="72"/>
      <c r="D91" s="120"/>
      <c r="E91" s="89"/>
      <c r="F91" s="70"/>
      <c r="G91" s="70"/>
      <c r="H91" s="70"/>
      <c r="J91" s="49"/>
    </row>
    <row r="92" spans="1:10" s="62" customFormat="1" x14ac:dyDescent="0.25">
      <c r="A92" s="78" t="s">
        <v>204</v>
      </c>
      <c r="B92" s="58"/>
      <c r="C92" s="58"/>
      <c r="D92" s="56" t="s">
        <v>208</v>
      </c>
      <c r="E92" s="59"/>
      <c r="F92" s="60"/>
      <c r="G92" s="60"/>
      <c r="H92" s="60"/>
      <c r="J92" s="49"/>
    </row>
    <row r="93" spans="1:10" s="62" customFormat="1" ht="121.5" hidden="1" outlineLevel="1" thickTop="1" thickBot="1" x14ac:dyDescent="0.3">
      <c r="A93" s="133" t="s">
        <v>101</v>
      </c>
      <c r="B93" s="445"/>
      <c r="C93" s="429" t="s">
        <v>7</v>
      </c>
      <c r="D93" s="427" t="s">
        <v>228</v>
      </c>
      <c r="E93" s="434" t="s">
        <v>205</v>
      </c>
      <c r="F93" s="425"/>
      <c r="G93" s="424">
        <v>850</v>
      </c>
      <c r="H93" s="435">
        <f>B93*G93</f>
        <v>0</v>
      </c>
      <c r="J93" s="49"/>
    </row>
    <row r="94" spans="1:10" s="62" customFormat="1" ht="121.5" hidden="1" outlineLevel="1" thickTop="1" thickBot="1" x14ac:dyDescent="0.3">
      <c r="A94" s="133" t="s">
        <v>102</v>
      </c>
      <c r="B94" s="445"/>
      <c r="C94" s="429" t="s">
        <v>7</v>
      </c>
      <c r="D94" s="427" t="s">
        <v>229</v>
      </c>
      <c r="E94" s="434" t="s">
        <v>206</v>
      </c>
      <c r="F94" s="425"/>
      <c r="G94" s="424">
        <v>950</v>
      </c>
      <c r="H94" s="435">
        <f t="shared" ref="H94:H100" si="14">B94*G94</f>
        <v>0</v>
      </c>
      <c r="J94" s="49"/>
    </row>
    <row r="95" spans="1:10" s="62" customFormat="1" ht="166.5" hidden="1" outlineLevel="1" thickTop="1" thickBot="1" x14ac:dyDescent="0.3">
      <c r="A95" s="133" t="s">
        <v>103</v>
      </c>
      <c r="B95" s="445"/>
      <c r="C95" s="429" t="s">
        <v>7</v>
      </c>
      <c r="D95" s="426" t="s">
        <v>61</v>
      </c>
      <c r="E95" s="434" t="s">
        <v>378</v>
      </c>
      <c r="F95" s="425"/>
      <c r="G95" s="424">
        <v>990</v>
      </c>
      <c r="H95" s="435">
        <f t="shared" si="14"/>
        <v>0</v>
      </c>
      <c r="J95" s="49"/>
    </row>
    <row r="96" spans="1:10" s="62" customFormat="1" ht="166.5" hidden="1" outlineLevel="1" thickTop="1" thickBot="1" x14ac:dyDescent="0.3">
      <c r="A96" s="133" t="s">
        <v>159</v>
      </c>
      <c r="B96" s="445"/>
      <c r="C96" s="429" t="s">
        <v>7</v>
      </c>
      <c r="D96" s="426" t="s">
        <v>64</v>
      </c>
      <c r="E96" s="434" t="s">
        <v>377</v>
      </c>
      <c r="F96" s="425"/>
      <c r="G96" s="424">
        <v>1090</v>
      </c>
      <c r="H96" s="435">
        <f t="shared" si="14"/>
        <v>0</v>
      </c>
      <c r="J96" s="49"/>
    </row>
    <row r="97" spans="1:10" s="62" customFormat="1" ht="166.5" hidden="1" outlineLevel="1" thickTop="1" thickBot="1" x14ac:dyDescent="0.3">
      <c r="A97" s="133" t="s">
        <v>160</v>
      </c>
      <c r="B97" s="445"/>
      <c r="C97" s="429" t="s">
        <v>7</v>
      </c>
      <c r="D97" s="426" t="s">
        <v>62</v>
      </c>
      <c r="E97" s="434" t="s">
        <v>376</v>
      </c>
      <c r="F97" s="425"/>
      <c r="G97" s="424">
        <v>1200</v>
      </c>
      <c r="H97" s="435">
        <f t="shared" si="14"/>
        <v>0</v>
      </c>
      <c r="J97" s="49"/>
    </row>
    <row r="98" spans="1:10" s="62" customFormat="1" ht="166.5" hidden="1" outlineLevel="1" thickTop="1" thickBot="1" x14ac:dyDescent="0.3">
      <c r="A98" s="133" t="s">
        <v>281</v>
      </c>
      <c r="B98" s="445"/>
      <c r="C98" s="429" t="s">
        <v>7</v>
      </c>
      <c r="D98" s="426" t="s">
        <v>65</v>
      </c>
      <c r="E98" s="434" t="s">
        <v>379</v>
      </c>
      <c r="F98" s="425"/>
      <c r="G98" s="424">
        <v>1300</v>
      </c>
      <c r="H98" s="435">
        <f t="shared" si="14"/>
        <v>0</v>
      </c>
      <c r="J98" s="49"/>
    </row>
    <row r="99" spans="1:10" s="62" customFormat="1" ht="151.5" hidden="1" outlineLevel="1" thickTop="1" thickBot="1" x14ac:dyDescent="0.3">
      <c r="A99" s="133" t="s">
        <v>282</v>
      </c>
      <c r="B99" s="445"/>
      <c r="C99" s="429" t="s">
        <v>7</v>
      </c>
      <c r="D99" s="426" t="s">
        <v>63</v>
      </c>
      <c r="E99" s="434" t="s">
        <v>380</v>
      </c>
      <c r="F99" s="425"/>
      <c r="G99" s="424">
        <v>1500</v>
      </c>
      <c r="H99" s="435">
        <f t="shared" si="14"/>
        <v>0</v>
      </c>
      <c r="J99" s="49"/>
    </row>
    <row r="100" spans="1:10" s="62" customFormat="1" ht="166.5" hidden="1" outlineLevel="1" thickTop="1" thickBot="1" x14ac:dyDescent="0.3">
      <c r="A100" s="133" t="s">
        <v>283</v>
      </c>
      <c r="B100" s="445"/>
      <c r="C100" s="429" t="s">
        <v>7</v>
      </c>
      <c r="D100" s="426" t="s">
        <v>66</v>
      </c>
      <c r="E100" s="434" t="s">
        <v>381</v>
      </c>
      <c r="F100" s="425"/>
      <c r="G100" s="424">
        <v>1600</v>
      </c>
      <c r="H100" s="435">
        <f t="shared" si="14"/>
        <v>0</v>
      </c>
      <c r="J100" s="49"/>
    </row>
    <row r="101" spans="1:10" s="62" customFormat="1" ht="31.5" hidden="1" outlineLevel="1" thickTop="1" thickBot="1" x14ac:dyDescent="0.3">
      <c r="A101" s="133" t="s">
        <v>284</v>
      </c>
      <c r="B101" s="445"/>
      <c r="C101" s="105" t="s">
        <v>23</v>
      </c>
      <c r="D101" s="426" t="s">
        <v>15</v>
      </c>
      <c r="E101" s="427" t="s">
        <v>149</v>
      </c>
      <c r="F101" s="425"/>
      <c r="G101" s="98">
        <v>140</v>
      </c>
      <c r="H101" s="428">
        <f t="shared" ref="H101" si="15">G101*B101</f>
        <v>0</v>
      </c>
      <c r="J101" s="49"/>
    </row>
    <row r="102" spans="1:10" s="62" customFormat="1" ht="16.5" hidden="1" outlineLevel="1" thickTop="1" thickBot="1" x14ac:dyDescent="0.3">
      <c r="A102" s="133" t="s">
        <v>285</v>
      </c>
      <c r="B102" s="445"/>
      <c r="C102" s="429" t="s">
        <v>21</v>
      </c>
      <c r="D102" s="421" t="s">
        <v>48</v>
      </c>
      <c r="E102" s="421" t="s">
        <v>230</v>
      </c>
      <c r="F102" s="425">
        <v>120</v>
      </c>
      <c r="G102" s="428">
        <f>F102*$I$1</f>
        <v>156</v>
      </c>
      <c r="H102" s="428">
        <f>G102*B102</f>
        <v>0</v>
      </c>
      <c r="J102" s="49"/>
    </row>
    <row r="103" spans="1:10" s="62" customFormat="1" ht="16.5" hidden="1" outlineLevel="1" thickTop="1" thickBot="1" x14ac:dyDescent="0.3">
      <c r="A103" s="133" t="s">
        <v>410</v>
      </c>
      <c r="B103" s="445"/>
      <c r="C103" s="429" t="s">
        <v>21</v>
      </c>
      <c r="D103" s="421" t="s">
        <v>30</v>
      </c>
      <c r="E103" s="421"/>
      <c r="F103" s="425">
        <v>100</v>
      </c>
      <c r="G103" s="428">
        <f>F103*$I$1</f>
        <v>130</v>
      </c>
      <c r="H103" s="428">
        <f>G103*B103</f>
        <v>0</v>
      </c>
      <c r="J103" s="49"/>
    </row>
    <row r="104" spans="1:10" s="62" customFormat="1" ht="15.75" collapsed="1" thickBot="1" x14ac:dyDescent="0.3">
      <c r="A104" s="163"/>
      <c r="B104" s="165"/>
      <c r="C104" s="165" t="s">
        <v>295</v>
      </c>
      <c r="D104" s="514" t="s">
        <v>403</v>
      </c>
      <c r="E104" s="515"/>
      <c r="F104" s="179"/>
      <c r="G104" s="179"/>
      <c r="H104" s="179">
        <f>SUM(H93:H103)</f>
        <v>0</v>
      </c>
      <c r="J104" s="49"/>
    </row>
    <row r="105" spans="1:10" s="62" customFormat="1" ht="15.75" thickTop="1" x14ac:dyDescent="0.25">
      <c r="A105" s="80"/>
      <c r="B105" s="102"/>
      <c r="C105" s="72"/>
      <c r="D105" s="93"/>
      <c r="E105" s="100"/>
      <c r="F105" s="70"/>
      <c r="G105" s="70"/>
      <c r="H105" s="70"/>
      <c r="J105" s="49"/>
    </row>
    <row r="106" spans="1:10" s="62" customFormat="1" x14ac:dyDescent="0.25">
      <c r="A106" s="80"/>
      <c r="B106" s="87"/>
      <c r="C106" s="103"/>
      <c r="D106" s="89"/>
      <c r="E106" s="89"/>
      <c r="F106" s="48"/>
      <c r="G106" s="42"/>
      <c r="H106" s="35"/>
      <c r="J106" s="49"/>
    </row>
    <row r="107" spans="1:10" s="62" customFormat="1" x14ac:dyDescent="0.25">
      <c r="A107" s="80"/>
      <c r="B107" s="85"/>
      <c r="C107" s="211" t="s">
        <v>296</v>
      </c>
      <c r="D107" s="38"/>
      <c r="E107" s="158" t="str">
        <f>E24</f>
        <v>A1/B1 - Netzanschlusskosten</v>
      </c>
      <c r="F107" s="43"/>
      <c r="G107" s="41"/>
      <c r="H107" s="41">
        <f>H24</f>
        <v>0</v>
      </c>
      <c r="J107" s="49"/>
    </row>
    <row r="108" spans="1:10" s="62" customFormat="1" x14ac:dyDescent="0.25">
      <c r="A108" s="80"/>
      <c r="B108" s="85"/>
      <c r="C108" s="211" t="s">
        <v>308</v>
      </c>
      <c r="D108" s="38"/>
      <c r="E108" s="158" t="str">
        <f>E42</f>
        <v>Netzbereitstellungsentgelt [kW]</v>
      </c>
      <c r="F108" s="43"/>
      <c r="G108" s="41"/>
      <c r="H108" s="41">
        <f>H42</f>
        <v>0</v>
      </c>
      <c r="J108" s="49"/>
    </row>
    <row r="109" spans="1:10" s="62" customFormat="1" x14ac:dyDescent="0.25">
      <c r="A109" s="80"/>
      <c r="B109" s="85"/>
      <c r="C109" s="211" t="s">
        <v>297</v>
      </c>
      <c r="D109" s="38"/>
      <c r="E109" s="140" t="str">
        <f>D67</f>
        <v>Summe A2/B2 - Hausanschluss - Haupsicherungskasten - Zählerverteiler</v>
      </c>
      <c r="F109" s="43"/>
      <c r="G109" s="41"/>
      <c r="H109" s="41">
        <f>H67</f>
        <v>0</v>
      </c>
      <c r="J109" s="49"/>
    </row>
    <row r="110" spans="1:10" s="62" customFormat="1" x14ac:dyDescent="0.25">
      <c r="A110" s="80"/>
      <c r="B110" s="87"/>
      <c r="C110" s="124" t="s">
        <v>371</v>
      </c>
      <c r="D110" s="88"/>
      <c r="E110" s="89" t="s">
        <v>320</v>
      </c>
      <c r="F110" s="48"/>
      <c r="G110" s="42"/>
      <c r="H110" s="35">
        <f>H107+H108+H109</f>
        <v>0</v>
      </c>
      <c r="J110" s="49"/>
    </row>
    <row r="111" spans="1:10" s="62" customFormat="1" x14ac:dyDescent="0.25">
      <c r="A111" s="80"/>
      <c r="B111" s="87"/>
      <c r="C111" s="124"/>
      <c r="D111" s="88"/>
      <c r="E111" s="89"/>
      <c r="F111" s="48"/>
      <c r="G111" s="42"/>
      <c r="H111" s="35"/>
      <c r="J111" s="49"/>
    </row>
    <row r="112" spans="1:10" s="62" customFormat="1" x14ac:dyDescent="0.25">
      <c r="A112" s="80"/>
      <c r="B112" s="85"/>
      <c r="C112" s="211" t="s">
        <v>293</v>
      </c>
      <c r="D112" s="38"/>
      <c r="E112" s="140" t="str">
        <f>D79</f>
        <v xml:space="preserve">Summe A3 - Tragsysteme vom Zählerverteiler zur Wallbox / Stellplatz </v>
      </c>
      <c r="F112" s="43"/>
      <c r="G112" s="41"/>
      <c r="H112" s="41">
        <f>H79</f>
        <v>0</v>
      </c>
      <c r="J112" s="49"/>
    </row>
    <row r="113" spans="1:10" s="62" customFormat="1" x14ac:dyDescent="0.25">
      <c r="A113" s="143"/>
      <c r="B113" s="144"/>
      <c r="C113" s="185"/>
      <c r="D113" s="146"/>
      <c r="E113" s="145" t="s">
        <v>397</v>
      </c>
      <c r="F113" s="147"/>
      <c r="G113" s="148"/>
      <c r="H113" s="149">
        <f>H110+H112</f>
        <v>0</v>
      </c>
      <c r="J113" s="49"/>
    </row>
    <row r="114" spans="1:10" s="62" customFormat="1" x14ac:dyDescent="0.25">
      <c r="A114" s="80"/>
      <c r="B114" s="87"/>
      <c r="C114" s="124"/>
      <c r="D114" s="88"/>
      <c r="E114" s="89"/>
      <c r="F114" s="48"/>
      <c r="G114" s="42"/>
      <c r="H114" s="35"/>
      <c r="J114" s="49"/>
    </row>
    <row r="115" spans="1:10" s="62" customFormat="1" x14ac:dyDescent="0.25">
      <c r="A115" s="80"/>
      <c r="B115" s="85"/>
      <c r="C115" s="211" t="s">
        <v>294</v>
      </c>
      <c r="D115" s="38"/>
      <c r="E115" s="140" t="str">
        <f>D90</f>
        <v>Summe B3 - Anspeiseleitungen für Wallbox bzw. Stellplatz</v>
      </c>
      <c r="F115" s="43"/>
      <c r="G115" s="41"/>
      <c r="H115" s="41">
        <f>H90</f>
        <v>0</v>
      </c>
      <c r="J115" s="49"/>
    </row>
    <row r="116" spans="1:10" s="62" customFormat="1" x14ac:dyDescent="0.25">
      <c r="A116" s="80"/>
      <c r="B116" s="85"/>
      <c r="C116" s="211" t="s">
        <v>295</v>
      </c>
      <c r="D116" s="38"/>
      <c r="E116" s="140" t="str">
        <f>D104</f>
        <v xml:space="preserve">Summe - Walbox (Lieferung, Installation und Anschluss) </v>
      </c>
      <c r="F116" s="43"/>
      <c r="G116" s="41"/>
      <c r="H116" s="41">
        <f>H104</f>
        <v>0</v>
      </c>
      <c r="J116" s="49"/>
    </row>
    <row r="117" spans="1:10" s="62" customFormat="1" x14ac:dyDescent="0.25">
      <c r="A117" s="150"/>
      <c r="B117" s="151"/>
      <c r="C117" s="213" t="s">
        <v>388</v>
      </c>
      <c r="D117" s="153"/>
      <c r="E117" s="152" t="s">
        <v>400</v>
      </c>
      <c r="F117" s="154"/>
      <c r="G117" s="155"/>
      <c r="H117" s="156">
        <f>H113+H115+H116</f>
        <v>0</v>
      </c>
      <c r="J117" s="49"/>
    </row>
    <row r="118" spans="1:10" s="62" customFormat="1" x14ac:dyDescent="0.25">
      <c r="A118" s="80"/>
      <c r="B118" s="85"/>
      <c r="C118" s="211"/>
      <c r="D118" s="38"/>
      <c r="E118" s="140"/>
      <c r="F118" s="43"/>
      <c r="G118" s="41"/>
      <c r="H118" s="41"/>
      <c r="J118" s="49"/>
    </row>
    <row r="119" spans="1:10" s="62" customFormat="1" x14ac:dyDescent="0.25">
      <c r="A119" s="516" t="s">
        <v>152</v>
      </c>
      <c r="B119" s="516"/>
      <c r="C119" s="516"/>
      <c r="D119" s="516"/>
      <c r="E119" s="516"/>
      <c r="F119" s="516"/>
      <c r="G119" s="516"/>
      <c r="H119" s="157">
        <f>H117+H118</f>
        <v>0</v>
      </c>
      <c r="J119" s="49"/>
    </row>
    <row r="120" spans="1:10" s="62" customFormat="1" x14ac:dyDescent="0.25">
      <c r="A120" s="28"/>
      <c r="C120" s="82"/>
      <c r="D120" s="49"/>
      <c r="E120" s="49"/>
      <c r="F120" s="64"/>
      <c r="G120" s="49"/>
      <c r="H120" s="3"/>
      <c r="J120" s="49"/>
    </row>
    <row r="121" spans="1:10" s="62" customFormat="1" x14ac:dyDescent="0.25">
      <c r="A121" s="493" t="s">
        <v>8</v>
      </c>
      <c r="B121" s="493"/>
      <c r="C121" s="493"/>
      <c r="D121" s="493"/>
      <c r="E121" s="493"/>
      <c r="F121" s="493"/>
      <c r="G121" s="493"/>
      <c r="H121" s="3">
        <f>H119*0.2</f>
        <v>0</v>
      </c>
      <c r="J121" s="49"/>
    </row>
    <row r="122" spans="1:10" s="62" customFormat="1" x14ac:dyDescent="0.25">
      <c r="A122" s="512" t="s">
        <v>399</v>
      </c>
      <c r="B122" s="512"/>
      <c r="C122" s="512"/>
      <c r="D122" s="512"/>
      <c r="E122" s="512"/>
      <c r="F122" s="512"/>
      <c r="G122" s="512"/>
      <c r="H122" s="186">
        <f>H121+H119</f>
        <v>0</v>
      </c>
      <c r="J122" s="49"/>
    </row>
    <row r="123" spans="1:10" s="62" customFormat="1" x14ac:dyDescent="0.25">
      <c r="A123" s="7"/>
      <c r="B123" s="249"/>
      <c r="C123" s="7"/>
      <c r="D123" s="7"/>
      <c r="E123" s="7"/>
      <c r="F123" s="7"/>
      <c r="G123" s="7"/>
      <c r="H123" s="32"/>
      <c r="J123" s="49"/>
    </row>
    <row r="124" spans="1:10" s="62" customFormat="1" x14ac:dyDescent="0.25">
      <c r="A124" s="208" t="s">
        <v>357</v>
      </c>
      <c r="B124" s="92"/>
      <c r="C124" s="201"/>
      <c r="D124" s="202" t="s">
        <v>43</v>
      </c>
      <c r="E124" s="202"/>
      <c r="F124" s="203"/>
      <c r="G124" s="202"/>
      <c r="H124" s="204"/>
      <c r="J124" s="49"/>
    </row>
    <row r="125" spans="1:10" s="62" customFormat="1" ht="30" hidden="1" customHeight="1" outlineLevel="1" thickBot="1" x14ac:dyDescent="0.3">
      <c r="A125" s="187"/>
      <c r="B125" s="249" t="s">
        <v>349</v>
      </c>
      <c r="C125" s="249" t="s">
        <v>4</v>
      </c>
      <c r="D125" s="509" t="s">
        <v>365</v>
      </c>
      <c r="E125" s="509"/>
      <c r="F125" s="509"/>
      <c r="G125" s="7"/>
      <c r="H125" s="32"/>
      <c r="J125" s="49"/>
    </row>
    <row r="126" spans="1:10" s="62" customFormat="1" ht="16.5" hidden="1" outlineLevel="1" thickTop="1" thickBot="1" x14ac:dyDescent="0.3">
      <c r="A126" s="27"/>
      <c r="B126" s="445"/>
      <c r="C126" s="117" t="s">
        <v>21</v>
      </c>
      <c r="D126" s="7" t="s">
        <v>129</v>
      </c>
      <c r="E126" s="7"/>
      <c r="F126" s="19"/>
      <c r="G126" s="446">
        <v>0</v>
      </c>
      <c r="H126" s="52">
        <f>G126*B126</f>
        <v>0</v>
      </c>
      <c r="J126" s="49"/>
    </row>
    <row r="127" spans="1:10" s="62" customFormat="1" ht="16.5" hidden="1" outlineLevel="1" thickTop="1" thickBot="1" x14ac:dyDescent="0.3">
      <c r="A127" s="27"/>
      <c r="B127" s="445"/>
      <c r="C127" s="117" t="s">
        <v>21</v>
      </c>
      <c r="D127" s="7" t="s">
        <v>41</v>
      </c>
      <c r="E127" s="7"/>
      <c r="F127" s="19"/>
      <c r="G127" s="446">
        <v>0</v>
      </c>
      <c r="H127" s="52">
        <f>G127*B127</f>
        <v>0</v>
      </c>
      <c r="J127" s="49"/>
    </row>
    <row r="128" spans="1:10" s="62" customFormat="1" ht="16.5" hidden="1" outlineLevel="1" thickTop="1" thickBot="1" x14ac:dyDescent="0.3">
      <c r="A128" s="27"/>
      <c r="B128" s="445"/>
      <c r="C128" s="117" t="s">
        <v>21</v>
      </c>
      <c r="D128" s="7" t="s">
        <v>36</v>
      </c>
      <c r="E128" s="7"/>
      <c r="F128" s="19"/>
      <c r="G128" s="446">
        <v>0</v>
      </c>
      <c r="H128" s="52">
        <f t="shared" ref="H128:H134" si="16">G128*B128</f>
        <v>0</v>
      </c>
      <c r="J128" s="49"/>
    </row>
    <row r="129" spans="1:10" s="62" customFormat="1" ht="16.5" hidden="1" outlineLevel="1" thickTop="1" thickBot="1" x14ac:dyDescent="0.3">
      <c r="A129" s="27"/>
      <c r="B129" s="445"/>
      <c r="C129" s="117" t="s">
        <v>21</v>
      </c>
      <c r="D129" s="7" t="s">
        <v>37</v>
      </c>
      <c r="E129" s="7"/>
      <c r="F129" s="19"/>
      <c r="G129" s="446">
        <v>0</v>
      </c>
      <c r="H129" s="52">
        <f t="shared" si="16"/>
        <v>0</v>
      </c>
      <c r="J129" s="49"/>
    </row>
    <row r="130" spans="1:10" s="62" customFormat="1" ht="16.5" hidden="1" outlineLevel="1" thickTop="1" thickBot="1" x14ac:dyDescent="0.3">
      <c r="A130" s="27"/>
      <c r="B130" s="445"/>
      <c r="C130" s="117" t="s">
        <v>21</v>
      </c>
      <c r="D130" s="7" t="s">
        <v>39</v>
      </c>
      <c r="E130" s="7"/>
      <c r="F130" s="19"/>
      <c r="G130" s="446">
        <v>0</v>
      </c>
      <c r="H130" s="52">
        <f t="shared" si="16"/>
        <v>0</v>
      </c>
      <c r="J130" s="49"/>
    </row>
    <row r="131" spans="1:10" s="62" customFormat="1" ht="16.5" hidden="1" outlineLevel="1" thickTop="1" thickBot="1" x14ac:dyDescent="0.3">
      <c r="A131" s="27"/>
      <c r="B131" s="445"/>
      <c r="C131" s="117" t="s">
        <v>21</v>
      </c>
      <c r="D131" s="7" t="s">
        <v>38</v>
      </c>
      <c r="E131" s="7"/>
      <c r="F131" s="19"/>
      <c r="G131" s="446">
        <v>0</v>
      </c>
      <c r="H131" s="52">
        <f t="shared" si="16"/>
        <v>0</v>
      </c>
      <c r="J131" s="49"/>
    </row>
    <row r="132" spans="1:10" s="62" customFormat="1" ht="16.5" hidden="1" outlineLevel="1" thickTop="1" thickBot="1" x14ac:dyDescent="0.3">
      <c r="A132" s="27"/>
      <c r="B132" s="445"/>
      <c r="C132" s="117" t="s">
        <v>21</v>
      </c>
      <c r="D132" s="7" t="s">
        <v>40</v>
      </c>
      <c r="E132" s="7"/>
      <c r="F132" s="19"/>
      <c r="G132" s="446">
        <v>0</v>
      </c>
      <c r="H132" s="52">
        <f t="shared" si="16"/>
        <v>0</v>
      </c>
      <c r="J132" s="49"/>
    </row>
    <row r="133" spans="1:10" s="62" customFormat="1" ht="16.5" hidden="1" outlineLevel="1" thickTop="1" thickBot="1" x14ac:dyDescent="0.3">
      <c r="A133" s="27"/>
      <c r="B133" s="445"/>
      <c r="C133" s="117" t="s">
        <v>21</v>
      </c>
      <c r="D133" s="7" t="s">
        <v>42</v>
      </c>
      <c r="E133" s="7"/>
      <c r="F133" s="19"/>
      <c r="G133" s="446">
        <v>0</v>
      </c>
      <c r="H133" s="52">
        <f t="shared" si="16"/>
        <v>0</v>
      </c>
      <c r="J133" s="49"/>
    </row>
    <row r="134" spans="1:10" s="62" customFormat="1" ht="16.5" hidden="1" outlineLevel="1" thickTop="1" thickBot="1" x14ac:dyDescent="0.3">
      <c r="A134" s="27"/>
      <c r="B134" s="445"/>
      <c r="C134" s="117" t="s">
        <v>21</v>
      </c>
      <c r="D134" s="7" t="s">
        <v>35</v>
      </c>
      <c r="E134" s="7"/>
      <c r="F134" s="19"/>
      <c r="G134" s="446">
        <v>0</v>
      </c>
      <c r="H134" s="52">
        <f t="shared" si="16"/>
        <v>0</v>
      </c>
      <c r="J134" s="49"/>
    </row>
    <row r="135" spans="1:10" s="62" customFormat="1" ht="15.75" collapsed="1" thickBot="1" x14ac:dyDescent="0.3">
      <c r="A135" s="134"/>
      <c r="B135" s="61"/>
      <c r="C135" s="116"/>
      <c r="D135" s="8"/>
      <c r="E135" s="9" t="s">
        <v>45</v>
      </c>
      <c r="F135" s="20"/>
      <c r="G135" s="10"/>
      <c r="H135" s="10">
        <f>SUM(H126:H134)</f>
        <v>0</v>
      </c>
      <c r="J135" s="49"/>
    </row>
    <row r="136" spans="1:10" s="62" customFormat="1" ht="15.75" thickTop="1" x14ac:dyDescent="0.25">
      <c r="A136" s="208" t="s">
        <v>352</v>
      </c>
      <c r="B136" s="92"/>
      <c r="C136" s="201"/>
      <c r="D136" s="205"/>
      <c r="E136" s="205"/>
      <c r="F136" s="206"/>
      <c r="G136" s="207"/>
      <c r="H136" s="207"/>
      <c r="J136" s="49"/>
    </row>
    <row r="137" spans="1:10" s="62" customFormat="1" x14ac:dyDescent="0.25">
      <c r="A137" s="28"/>
      <c r="B137" s="62">
        <f>$E$15</f>
        <v>1</v>
      </c>
      <c r="C137" s="82" t="s">
        <v>21</v>
      </c>
      <c r="D137" s="7" t="s">
        <v>350</v>
      </c>
      <c r="E137" s="49"/>
      <c r="F137" s="64"/>
      <c r="G137" s="52">
        <v>600</v>
      </c>
      <c r="H137" s="52">
        <f>G137*B137</f>
        <v>600</v>
      </c>
      <c r="J137" s="49"/>
    </row>
    <row r="138" spans="1:10" s="62" customFormat="1" ht="15.75" thickBot="1" x14ac:dyDescent="0.3">
      <c r="A138" s="135"/>
      <c r="B138" s="63"/>
      <c r="C138" s="118"/>
      <c r="D138" s="8"/>
      <c r="E138" s="9" t="s">
        <v>44</v>
      </c>
      <c r="F138" s="20"/>
      <c r="G138" s="11"/>
      <c r="H138" s="11">
        <f>H137+H135</f>
        <v>600</v>
      </c>
      <c r="J138" s="49"/>
    </row>
    <row r="139" spans="1:10" s="62" customFormat="1" ht="15.75" thickTop="1" x14ac:dyDescent="0.25">
      <c r="A139" s="510" t="s">
        <v>398</v>
      </c>
      <c r="B139" s="510"/>
      <c r="C139" s="510"/>
      <c r="D139" s="510"/>
      <c r="E139" s="510"/>
      <c r="F139" s="21"/>
      <c r="G139" s="13"/>
      <c r="H139" s="13">
        <f>H122-H138</f>
        <v>-600</v>
      </c>
      <c r="J139" s="49"/>
    </row>
    <row r="140" spans="1:10" s="62" customFormat="1" ht="27.75" customHeight="1" x14ac:dyDescent="0.25">
      <c r="A140" s="511" t="s">
        <v>385</v>
      </c>
      <c r="B140" s="511"/>
      <c r="C140" s="511"/>
      <c r="D140" s="511"/>
      <c r="E140" s="511"/>
      <c r="F140" s="511"/>
      <c r="G140" s="511"/>
      <c r="H140" s="511"/>
      <c r="J140" s="49"/>
    </row>
    <row r="141" spans="1:10" s="82" customFormat="1" x14ac:dyDescent="0.25">
      <c r="A141" s="80"/>
      <c r="B141" s="103"/>
      <c r="C141" s="103"/>
      <c r="D141" s="34"/>
      <c r="E141" s="34"/>
      <c r="F141" s="34"/>
      <c r="G141" s="37"/>
      <c r="H141" s="37"/>
      <c r="J141" s="64"/>
    </row>
    <row r="142" spans="1:10" x14ac:dyDescent="0.25">
      <c r="A142" s="162" t="s">
        <v>233</v>
      </c>
      <c r="B142" s="85"/>
      <c r="C142" s="34"/>
      <c r="D142" s="159"/>
      <c r="E142" s="159"/>
      <c r="F142" s="160"/>
      <c r="G142" s="159"/>
      <c r="H142" s="161"/>
    </row>
    <row r="143" spans="1:10" s="62" customFormat="1" ht="42.75" customHeight="1" x14ac:dyDescent="0.25">
      <c r="A143" s="505" t="s">
        <v>325</v>
      </c>
      <c r="B143" s="505"/>
      <c r="C143" s="505"/>
      <c r="D143" s="505"/>
      <c r="E143" s="505"/>
      <c r="F143" s="505"/>
      <c r="G143" s="505"/>
      <c r="H143" s="505"/>
      <c r="J143" s="49"/>
    </row>
    <row r="144" spans="1:10" s="62" customFormat="1" ht="15" customHeight="1" x14ac:dyDescent="0.25">
      <c r="A144" s="492" t="s">
        <v>369</v>
      </c>
      <c r="B144" s="492"/>
      <c r="C144" s="492"/>
      <c r="D144" s="492"/>
      <c r="E144" s="492"/>
      <c r="F144" s="492"/>
      <c r="G144" s="492"/>
      <c r="H144" s="492"/>
      <c r="J144" s="49"/>
    </row>
    <row r="145" spans="1:10" s="62" customFormat="1" ht="48" customHeight="1" x14ac:dyDescent="0.25">
      <c r="A145" s="492" t="s">
        <v>370</v>
      </c>
      <c r="B145" s="492"/>
      <c r="C145" s="492"/>
      <c r="D145" s="492"/>
      <c r="E145" s="492"/>
      <c r="F145" s="492"/>
      <c r="G145" s="492"/>
      <c r="H145" s="492"/>
      <c r="J145" s="49"/>
    </row>
    <row r="146" spans="1:10" s="62" customFormat="1" x14ac:dyDescent="0.25">
      <c r="A146" s="136" t="s">
        <v>499</v>
      </c>
      <c r="C146" s="65"/>
      <c r="D146" s="123"/>
      <c r="E146" s="123"/>
      <c r="F146" s="65"/>
      <c r="G146" s="123"/>
      <c r="H146" s="123"/>
      <c r="J146" s="49"/>
    </row>
    <row r="147" spans="1:10" s="62" customFormat="1" ht="33.75" customHeight="1" x14ac:dyDescent="0.25">
      <c r="A147" s="492" t="s">
        <v>354</v>
      </c>
      <c r="B147" s="492"/>
      <c r="C147" s="492"/>
      <c r="D147" s="492"/>
      <c r="E147" s="492"/>
      <c r="F147" s="492"/>
      <c r="G147" s="492"/>
      <c r="H147" s="492"/>
      <c r="J147" s="49"/>
    </row>
    <row r="148" spans="1:10" s="62" customFormat="1" ht="32.25" customHeight="1" x14ac:dyDescent="0.25">
      <c r="A148" s="492" t="s">
        <v>355</v>
      </c>
      <c r="B148" s="492"/>
      <c r="C148" s="492"/>
      <c r="D148" s="492"/>
      <c r="E148" s="492"/>
      <c r="F148" s="492"/>
      <c r="G148" s="492"/>
      <c r="H148" s="492"/>
      <c r="J148" s="49"/>
    </row>
    <row r="149" spans="1:10" s="62" customFormat="1" ht="33.75" customHeight="1" x14ac:dyDescent="0.25">
      <c r="A149" s="492" t="s">
        <v>383</v>
      </c>
      <c r="B149" s="492"/>
      <c r="C149" s="492"/>
      <c r="D149" s="492"/>
      <c r="E149" s="492"/>
      <c r="F149" s="492"/>
      <c r="G149" s="492"/>
      <c r="H149" s="492"/>
      <c r="J149" s="49"/>
    </row>
    <row r="150" spans="1:10" s="62" customFormat="1" x14ac:dyDescent="0.25">
      <c r="A150" s="137"/>
      <c r="B150" s="104"/>
      <c r="C150" s="119"/>
      <c r="D150" s="5"/>
      <c r="E150" s="5"/>
      <c r="F150" s="22"/>
      <c r="G150" s="5"/>
      <c r="H150" s="5"/>
      <c r="J150" s="49"/>
    </row>
    <row r="151" spans="1:10" s="62" customFormat="1" x14ac:dyDescent="0.25">
      <c r="A151" s="137"/>
      <c r="B151" s="104"/>
      <c r="C151" s="119"/>
      <c r="D151" s="5"/>
      <c r="E151" s="5"/>
      <c r="F151" s="22"/>
      <c r="G151" s="5"/>
      <c r="H151" s="5"/>
      <c r="J151" s="49"/>
    </row>
  </sheetData>
  <sheetProtection algorithmName="SHA-512" hashValue="NUc9+voMkWviQWhPMTq25qP2Y9Q/IANiIWlkvrrduh91YCtyxfx1BX1hnfqyIFzS/M0BHsZp2LiTUr9IxuAnng==" saltValue="Htf8iQcMFzaPWwt3bsKUnw==" spinCount="100000" sheet="1" objects="1" scenarios="1"/>
  <mergeCells count="23">
    <mergeCell ref="A1:D1"/>
    <mergeCell ref="A2:D2"/>
    <mergeCell ref="A4:D4"/>
    <mergeCell ref="D67:E67"/>
    <mergeCell ref="A8:D8"/>
    <mergeCell ref="A18:H18"/>
    <mergeCell ref="A43:H43"/>
    <mergeCell ref="F9:G9"/>
    <mergeCell ref="A121:G121"/>
    <mergeCell ref="A122:G122"/>
    <mergeCell ref="D79:E79"/>
    <mergeCell ref="D90:E90"/>
    <mergeCell ref="D104:E104"/>
    <mergeCell ref="A119:G119"/>
    <mergeCell ref="A149:H149"/>
    <mergeCell ref="D125:F125"/>
    <mergeCell ref="A139:E139"/>
    <mergeCell ref="A140:H140"/>
    <mergeCell ref="A143:H143"/>
    <mergeCell ref="A144:H144"/>
    <mergeCell ref="A145:H145"/>
    <mergeCell ref="A147:H147"/>
    <mergeCell ref="A148:H148"/>
  </mergeCells>
  <pageMargins left="0.70866141732283472" right="0.70866141732283472" top="0.39370078740157483" bottom="0.19685039370078741" header="0.31496062992125984" footer="0.11811023622047245"/>
  <pageSetup paperSize="9" scale="59" fitToHeight="0" orientation="portrait" r:id="rId1"/>
  <headerFooter>
    <oddFooter>&amp;L&amp;K00-023Quelle/Bezug: EBE Mobility &amp; Green Energy GmbH 2020&amp;C&amp;K00-023www.ebe-mobility.at&amp;R&amp;K00-023eMC KOSTENBLÖCKE_V12_20.06.2020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83B9-9A85-4045-AD4F-1852EC1D3574}">
  <sheetPr codeName="Tabelle5">
    <tabColor theme="5" tint="0.39997558519241921"/>
    <pageSetUpPr fitToPage="1"/>
  </sheetPr>
  <dimension ref="A1:XFD219"/>
  <sheetViews>
    <sheetView zoomScaleNormal="100" zoomScaleSheetLayoutView="100" workbookViewId="0">
      <selection activeCell="D7" sqref="D7"/>
    </sheetView>
  </sheetViews>
  <sheetFormatPr baseColWidth="10" defaultRowHeight="15" outlineLevelRow="2" x14ac:dyDescent="0.25"/>
  <cols>
    <col min="1" max="1" width="6.42578125" style="28" customWidth="1"/>
    <col min="2" max="2" width="7" style="62" bestFit="1" customWidth="1"/>
    <col min="3" max="3" width="9.5703125" style="82" customWidth="1"/>
    <col min="4" max="4" width="40.140625" customWidth="1"/>
    <col min="5" max="5" width="42.7109375" customWidth="1"/>
    <col min="6" max="6" width="12.85546875" style="15" customWidth="1"/>
    <col min="7" max="7" width="14.42578125" customWidth="1"/>
    <col min="8" max="8" width="12.7109375" bestFit="1" customWidth="1"/>
    <col min="9" max="9" width="11.42578125" style="12"/>
  </cols>
  <sheetData>
    <row r="1" spans="1:9" ht="26.25" x14ac:dyDescent="0.4">
      <c r="A1" s="499" t="s">
        <v>164</v>
      </c>
      <c r="B1" s="499"/>
      <c r="C1" s="499"/>
      <c r="D1" s="499"/>
      <c r="E1" s="31"/>
      <c r="F1" s="14"/>
      <c r="G1" s="300" t="s">
        <v>473</v>
      </c>
      <c r="I1" s="23">
        <v>1.3</v>
      </c>
    </row>
    <row r="2" spans="1:9" ht="26.25" x14ac:dyDescent="0.4">
      <c r="A2" s="499" t="s">
        <v>459</v>
      </c>
      <c r="B2" s="499"/>
      <c r="C2" s="499"/>
      <c r="D2" s="499"/>
      <c r="E2" s="248" t="s">
        <v>324</v>
      </c>
      <c r="F2" s="206"/>
      <c r="G2" s="247"/>
      <c r="H2" s="247"/>
    </row>
    <row r="3" spans="1:9" ht="26.25" x14ac:dyDescent="0.4">
      <c r="A3" s="246"/>
      <c r="B3" s="242"/>
      <c r="C3" s="201"/>
      <c r="D3" s="247"/>
      <c r="E3" s="248" t="s">
        <v>323</v>
      </c>
      <c r="F3" s="206"/>
      <c r="G3" s="247"/>
      <c r="H3" s="247"/>
    </row>
    <row r="4" spans="1:9" x14ac:dyDescent="0.25">
      <c r="A4" s="494" t="s">
        <v>0</v>
      </c>
      <c r="B4" s="494"/>
      <c r="C4" s="494"/>
      <c r="D4" s="494"/>
      <c r="E4" s="30"/>
      <c r="F4" s="30"/>
      <c r="G4" s="264"/>
      <c r="H4" s="263"/>
    </row>
    <row r="5" spans="1:9" x14ac:dyDescent="0.25">
      <c r="A5" s="90" t="str">
        <f>'3. Var A -Einzellösung Whg'!A5</f>
        <v>Adresse</v>
      </c>
      <c r="B5" s="90"/>
      <c r="C5" s="90"/>
      <c r="D5" s="90"/>
      <c r="E5" s="29"/>
      <c r="F5" s="264" t="s">
        <v>461</v>
      </c>
      <c r="G5" s="264"/>
      <c r="H5" s="263"/>
    </row>
    <row r="6" spans="1:9" x14ac:dyDescent="0.25">
      <c r="A6" s="90" t="str">
        <f>'3. Var A -Einzellösung Whg'!A6</f>
        <v>PLZ Ort</v>
      </c>
      <c r="B6" s="90"/>
      <c r="C6" s="90"/>
      <c r="D6" s="90"/>
      <c r="E6" s="29"/>
      <c r="F6" s="252" t="str">
        <f>'1. OBJEKT-ANLAGENÜBERSICHT'!I4</f>
        <v>Firmenname</v>
      </c>
      <c r="G6" s="252"/>
      <c r="H6" s="90"/>
    </row>
    <row r="7" spans="1:9" x14ac:dyDescent="0.25">
      <c r="F7" s="250" t="str">
        <f>'1. OBJEKT-ANLAGENÜBERSICHT'!I5</f>
        <v>Adresse</v>
      </c>
      <c r="G7" s="250"/>
      <c r="H7" s="263"/>
    </row>
    <row r="8" spans="1:9" x14ac:dyDescent="0.25">
      <c r="A8" s="494" t="s">
        <v>11</v>
      </c>
      <c r="B8" s="495"/>
      <c r="C8" s="495"/>
      <c r="D8" s="495"/>
      <c r="E8" s="29"/>
      <c r="F8" s="252" t="str">
        <f>'1. OBJEKT-ANLAGENÜBERSICHT'!I6</f>
        <v>PLZ Ort</v>
      </c>
      <c r="G8" s="252"/>
      <c r="H8" s="263"/>
    </row>
    <row r="9" spans="1:9" x14ac:dyDescent="0.25">
      <c r="A9" s="90" t="str">
        <f>'1. OBJEKT-ANLAGENÜBERSICHT'!A9</f>
        <v>Vorname Nachname</v>
      </c>
      <c r="B9" s="90"/>
      <c r="C9" s="90"/>
      <c r="D9" s="90"/>
      <c r="E9" s="29"/>
      <c r="F9" s="496" t="str">
        <f>'1. OBJEKT-ANLAGENÜBERSICHT'!I8</f>
        <v>Tel.Nr</v>
      </c>
      <c r="G9" s="496"/>
      <c r="H9" s="263"/>
    </row>
    <row r="10" spans="1:9" x14ac:dyDescent="0.25">
      <c r="A10" s="90" t="str">
        <f>'1. OBJEKT-ANLAGENÜBERSICHT'!A10</f>
        <v>Telefonnummer</v>
      </c>
      <c r="B10" s="90"/>
      <c r="C10" s="90"/>
      <c r="D10" s="90"/>
      <c r="E10" s="29"/>
      <c r="F10" s="252" t="str">
        <f>'1. OBJEKT-ANLAGENÜBERSICHT'!I9</f>
        <v>e-mail</v>
      </c>
      <c r="G10" s="252"/>
      <c r="H10" s="263"/>
    </row>
    <row r="11" spans="1:9" x14ac:dyDescent="0.25">
      <c r="A11" s="90" t="str">
        <f>'1. OBJEKT-ANLAGENÜBERSICHT'!A11</f>
        <v>E-Mail</v>
      </c>
      <c r="B11" s="90"/>
      <c r="C11" s="90"/>
      <c r="D11" s="90"/>
      <c r="E11" s="29"/>
      <c r="F11" s="252" t="str">
        <f>'1. OBJEKT-ANLAGENÜBERSICHT'!I10</f>
        <v>BearbeiterIn</v>
      </c>
      <c r="G11" s="252"/>
      <c r="H11" s="49"/>
    </row>
    <row r="12" spans="1:9" x14ac:dyDescent="0.25">
      <c r="F12" s="40" t="s">
        <v>12</v>
      </c>
      <c r="G12" s="53" t="str">
        <f>'1. OBJEKT-ANLAGENÜBERSICHT'!L11</f>
        <v>00.00.0000</v>
      </c>
      <c r="H12" s="49"/>
    </row>
    <row r="13" spans="1:9" ht="15.75" thickBot="1" x14ac:dyDescent="0.3">
      <c r="F13" s="40" t="s">
        <v>17</v>
      </c>
      <c r="G13" s="54">
        <f>'1. OBJEKT-ANLAGENÜBERSICHT'!L12</f>
        <v>0</v>
      </c>
      <c r="H13" s="49"/>
    </row>
    <row r="14" spans="1:9" s="49" customFormat="1" ht="20.25" thickTop="1" thickBot="1" x14ac:dyDescent="0.35">
      <c r="A14" s="28"/>
      <c r="B14" s="62"/>
      <c r="C14" s="82"/>
      <c r="D14" s="210" t="s">
        <v>162</v>
      </c>
      <c r="E14" s="413">
        <f>'1. OBJEKT-ANLAGENÜBERSICHT'!B21</f>
        <v>0</v>
      </c>
      <c r="F14" s="64"/>
      <c r="H14" s="54"/>
      <c r="I14" s="62"/>
    </row>
    <row r="15" spans="1:9" s="49" customFormat="1" ht="20.25" thickTop="1" thickBot="1" x14ac:dyDescent="0.35">
      <c r="A15" s="28"/>
      <c r="B15" s="62"/>
      <c r="C15" s="82"/>
      <c r="D15" s="210" t="s">
        <v>185</v>
      </c>
      <c r="E15" s="414">
        <f>'1. OBJEKT-ANLAGENÜBERSICHT'!L26</f>
        <v>0</v>
      </c>
      <c r="F15" s="216" t="s">
        <v>457</v>
      </c>
      <c r="H15" s="54"/>
      <c r="I15" s="62"/>
    </row>
    <row r="16" spans="1:9" s="49" customFormat="1" ht="20.25" thickTop="1" thickBot="1" x14ac:dyDescent="0.35">
      <c r="A16" s="246"/>
      <c r="B16" s="242"/>
      <c r="C16" s="201"/>
      <c r="D16" s="416" t="s">
        <v>187</v>
      </c>
      <c r="E16" s="415">
        <f>'1. OBJEKT-ANLAGENÜBERSICHT'!I45</f>
        <v>0</v>
      </c>
      <c r="F16" s="206"/>
      <c r="G16" s="247"/>
      <c r="H16" s="418"/>
      <c r="I16" s="62"/>
    </row>
    <row r="17" spans="1:10" s="49" customFormat="1" ht="15.75" thickTop="1" x14ac:dyDescent="0.25">
      <c r="A17" s="28"/>
      <c r="B17" s="62"/>
      <c r="C17" s="82"/>
      <c r="F17" s="64"/>
      <c r="H17" s="54"/>
      <c r="I17" s="62"/>
    </row>
    <row r="18" spans="1:10" s="12" customFormat="1" ht="18.75" x14ac:dyDescent="0.3">
      <c r="A18" s="500" t="s">
        <v>34</v>
      </c>
      <c r="B18" s="500"/>
      <c r="C18" s="500"/>
      <c r="D18" s="500"/>
      <c r="E18" s="500"/>
      <c r="F18" s="500"/>
      <c r="G18" s="500"/>
      <c r="H18" s="500"/>
      <c r="J18"/>
    </row>
    <row r="19" spans="1:10" s="12" customFormat="1" ht="15.75" x14ac:dyDescent="0.25">
      <c r="A19" s="129"/>
      <c r="B19" s="77"/>
      <c r="C19" s="91"/>
      <c r="D19" s="4"/>
      <c r="E19" s="4"/>
      <c r="F19" s="16"/>
      <c r="G19" s="4"/>
      <c r="H19" s="4"/>
      <c r="J19"/>
    </row>
    <row r="20" spans="1:10" s="12" customFormat="1" x14ac:dyDescent="0.25">
      <c r="A20" s="130" t="s">
        <v>2</v>
      </c>
      <c r="B20" s="101" t="s">
        <v>3</v>
      </c>
      <c r="C20" s="115" t="s">
        <v>4</v>
      </c>
      <c r="D20" s="1" t="s">
        <v>5</v>
      </c>
      <c r="E20" s="1" t="s">
        <v>368</v>
      </c>
      <c r="F20" s="17"/>
      <c r="G20" s="1" t="s">
        <v>191</v>
      </c>
      <c r="H20" s="1" t="s">
        <v>6</v>
      </c>
      <c r="J20"/>
    </row>
    <row r="21" spans="1:10" s="62" customFormat="1" x14ac:dyDescent="0.25">
      <c r="A21" s="113" t="s">
        <v>189</v>
      </c>
      <c r="B21" s="101"/>
      <c r="C21" s="101"/>
      <c r="D21" s="50" t="s">
        <v>310</v>
      </c>
      <c r="E21" s="50"/>
      <c r="F21" s="66"/>
      <c r="G21" s="50"/>
      <c r="H21" s="50"/>
      <c r="J21" s="49"/>
    </row>
    <row r="22" spans="1:10" s="62" customFormat="1" ht="76.5" hidden="1" outlineLevel="1" thickTop="1" thickBot="1" x14ac:dyDescent="0.3">
      <c r="A22" s="131" t="s">
        <v>74</v>
      </c>
      <c r="B22" s="445"/>
      <c r="C22" s="109" t="s">
        <v>21</v>
      </c>
      <c r="D22" s="110" t="s">
        <v>190</v>
      </c>
      <c r="E22" s="110" t="s">
        <v>188</v>
      </c>
      <c r="F22" s="111"/>
      <c r="G22" s="445"/>
      <c r="H22" s="114">
        <f>B22*G22</f>
        <v>0</v>
      </c>
      <c r="J22" s="49"/>
    </row>
    <row r="23" spans="1:10" s="62" customFormat="1" ht="16.5" hidden="1" outlineLevel="1" thickTop="1" thickBot="1" x14ac:dyDescent="0.3">
      <c r="A23" s="131" t="s">
        <v>75</v>
      </c>
      <c r="B23" s="419"/>
      <c r="C23" s="109"/>
      <c r="D23" s="110"/>
      <c r="E23" s="110" t="s">
        <v>209</v>
      </c>
      <c r="F23" s="111"/>
      <c r="G23" s="445"/>
      <c r="H23" s="114">
        <f>B23*G23</f>
        <v>0</v>
      </c>
      <c r="J23" s="49"/>
    </row>
    <row r="24" spans="1:10" s="62" customFormat="1" ht="15.75" collapsed="1" thickBot="1" x14ac:dyDescent="0.3">
      <c r="A24" s="163"/>
      <c r="B24" s="164"/>
      <c r="C24" s="165" t="s">
        <v>296</v>
      </c>
      <c r="D24" s="166"/>
      <c r="E24" s="167" t="s">
        <v>300</v>
      </c>
      <c r="F24" s="168"/>
      <c r="G24" s="166"/>
      <c r="H24" s="169">
        <f>SUM(H22:H23)</f>
        <v>0</v>
      </c>
      <c r="J24" s="49"/>
    </row>
    <row r="25" spans="1:10" s="62" customFormat="1" ht="15.75" thickTop="1" x14ac:dyDescent="0.25">
      <c r="A25" s="78" t="s">
        <v>100</v>
      </c>
      <c r="B25" s="112"/>
      <c r="C25" s="112"/>
      <c r="D25" s="56" t="s">
        <v>311</v>
      </c>
      <c r="E25" s="56"/>
      <c r="F25" s="67"/>
      <c r="G25" s="56"/>
      <c r="H25" s="56"/>
      <c r="J25" s="49"/>
    </row>
    <row r="26" spans="1:10" s="62" customFormat="1" ht="30.75" hidden="1" outlineLevel="1" thickBot="1" x14ac:dyDescent="0.3">
      <c r="A26" s="132"/>
      <c r="B26" s="107"/>
      <c r="C26" s="107"/>
      <c r="D26" s="108" t="s">
        <v>127</v>
      </c>
      <c r="E26" s="106"/>
      <c r="F26" s="95" t="s">
        <v>136</v>
      </c>
      <c r="G26" s="96" t="s">
        <v>192</v>
      </c>
      <c r="H26" s="97" t="s">
        <v>128</v>
      </c>
      <c r="J26" s="49"/>
    </row>
    <row r="27" spans="1:10" s="62" customFormat="1" ht="16.5" hidden="1" outlineLevel="1" thickTop="1" thickBot="1" x14ac:dyDescent="0.3">
      <c r="A27" s="133" t="s">
        <v>76</v>
      </c>
      <c r="B27" s="445"/>
      <c r="C27" s="105" t="s">
        <v>21</v>
      </c>
      <c r="D27" s="94" t="s">
        <v>129</v>
      </c>
      <c r="E27" s="94"/>
      <c r="F27" s="262">
        <f>B27*$E$16</f>
        <v>0</v>
      </c>
      <c r="G27" s="98">
        <v>238</v>
      </c>
      <c r="H27" s="99">
        <f>G27*F27</f>
        <v>0</v>
      </c>
      <c r="J27" s="49"/>
    </row>
    <row r="28" spans="1:10" s="62" customFormat="1" ht="16.5" hidden="1" outlineLevel="1" thickTop="1" thickBot="1" x14ac:dyDescent="0.3">
      <c r="A28" s="133" t="s">
        <v>77</v>
      </c>
      <c r="B28" s="445"/>
      <c r="C28" s="105" t="s">
        <v>21</v>
      </c>
      <c r="D28" s="94" t="s">
        <v>41</v>
      </c>
      <c r="E28" s="94"/>
      <c r="F28" s="262">
        <f t="shared" ref="F28:F41" si="0">B28*$E$16</f>
        <v>0</v>
      </c>
      <c r="G28" s="98">
        <v>239.15</v>
      </c>
      <c r="H28" s="99">
        <f t="shared" ref="H28:H38" si="1">G28*F28</f>
        <v>0</v>
      </c>
      <c r="J28" s="49"/>
    </row>
    <row r="29" spans="1:10" s="62" customFormat="1" ht="16.5" hidden="1" outlineLevel="1" thickTop="1" thickBot="1" x14ac:dyDescent="0.3">
      <c r="A29" s="133" t="s">
        <v>78</v>
      </c>
      <c r="B29" s="445"/>
      <c r="C29" s="105" t="s">
        <v>21</v>
      </c>
      <c r="D29" s="94" t="s">
        <v>130</v>
      </c>
      <c r="E29" s="94"/>
      <c r="F29" s="262">
        <f t="shared" si="0"/>
        <v>0</v>
      </c>
      <c r="G29" s="98">
        <v>265.33</v>
      </c>
      <c r="H29" s="99">
        <f t="shared" si="1"/>
        <v>0</v>
      </c>
      <c r="J29" s="49"/>
    </row>
    <row r="30" spans="1:10" s="62" customFormat="1" ht="16.5" hidden="1" outlineLevel="1" thickTop="1" thickBot="1" x14ac:dyDescent="0.3">
      <c r="A30" s="133" t="s">
        <v>79</v>
      </c>
      <c r="B30" s="445"/>
      <c r="C30" s="105" t="s">
        <v>21</v>
      </c>
      <c r="D30" s="94" t="s">
        <v>36</v>
      </c>
      <c r="E30" s="94"/>
      <c r="F30" s="262">
        <f t="shared" si="0"/>
        <v>0</v>
      </c>
      <c r="G30" s="98">
        <v>210.65</v>
      </c>
      <c r="H30" s="99">
        <f t="shared" si="1"/>
        <v>0</v>
      </c>
      <c r="J30" s="49"/>
    </row>
    <row r="31" spans="1:10" s="62" customFormat="1" ht="16.5" hidden="1" outlineLevel="1" thickTop="1" thickBot="1" x14ac:dyDescent="0.3">
      <c r="A31" s="133" t="s">
        <v>138</v>
      </c>
      <c r="B31" s="445"/>
      <c r="C31" s="105" t="s">
        <v>21</v>
      </c>
      <c r="D31" s="94" t="s">
        <v>37</v>
      </c>
      <c r="E31" s="94"/>
      <c r="F31" s="262">
        <f t="shared" si="0"/>
        <v>0</v>
      </c>
      <c r="G31" s="98">
        <v>208</v>
      </c>
      <c r="H31" s="99">
        <f t="shared" si="1"/>
        <v>0</v>
      </c>
      <c r="J31" s="49"/>
    </row>
    <row r="32" spans="1:10" s="62" customFormat="1" ht="16.5" hidden="1" outlineLevel="1" thickTop="1" thickBot="1" x14ac:dyDescent="0.3">
      <c r="A32" s="133" t="s">
        <v>140</v>
      </c>
      <c r="B32" s="445"/>
      <c r="C32" s="105" t="s">
        <v>21</v>
      </c>
      <c r="D32" s="94" t="s">
        <v>131</v>
      </c>
      <c r="E32" s="94"/>
      <c r="F32" s="262">
        <f t="shared" si="0"/>
        <v>0</v>
      </c>
      <c r="G32" s="98">
        <v>226.63</v>
      </c>
      <c r="H32" s="99">
        <f t="shared" si="1"/>
        <v>0</v>
      </c>
      <c r="J32" s="49"/>
    </row>
    <row r="33" spans="1:10" s="62" customFormat="1" ht="16.5" hidden="1" outlineLevel="1" thickTop="1" thickBot="1" x14ac:dyDescent="0.3">
      <c r="A33" s="133" t="s">
        <v>141</v>
      </c>
      <c r="B33" s="445"/>
      <c r="C33" s="105" t="s">
        <v>21</v>
      </c>
      <c r="D33" s="94" t="s">
        <v>39</v>
      </c>
      <c r="E33" s="94"/>
      <c r="F33" s="262">
        <f t="shared" si="0"/>
        <v>0</v>
      </c>
      <c r="G33" s="98">
        <v>293.63</v>
      </c>
      <c r="H33" s="99">
        <f t="shared" si="1"/>
        <v>0</v>
      </c>
      <c r="J33" s="49"/>
    </row>
    <row r="34" spans="1:10" s="62" customFormat="1" ht="16.5" hidden="1" outlineLevel="1" thickTop="1" thickBot="1" x14ac:dyDescent="0.3">
      <c r="A34" s="133" t="s">
        <v>142</v>
      </c>
      <c r="B34" s="445"/>
      <c r="C34" s="105" t="s">
        <v>21</v>
      </c>
      <c r="D34" s="94" t="s">
        <v>38</v>
      </c>
      <c r="E34" s="94"/>
      <c r="F34" s="262">
        <f t="shared" si="0"/>
        <v>0</v>
      </c>
      <c r="G34" s="98">
        <v>198.9</v>
      </c>
      <c r="H34" s="99">
        <f t="shared" si="1"/>
        <v>0</v>
      </c>
      <c r="J34" s="49"/>
    </row>
    <row r="35" spans="1:10" s="62" customFormat="1" ht="16.5" hidden="1" outlineLevel="1" thickTop="1" thickBot="1" x14ac:dyDescent="0.3">
      <c r="A35" s="133" t="s">
        <v>139</v>
      </c>
      <c r="B35" s="445"/>
      <c r="C35" s="105" t="s">
        <v>21</v>
      </c>
      <c r="D35" s="94" t="s">
        <v>132</v>
      </c>
      <c r="E35" s="94"/>
      <c r="F35" s="262">
        <f t="shared" si="0"/>
        <v>0</v>
      </c>
      <c r="G35" s="98">
        <v>202.4</v>
      </c>
      <c r="H35" s="99">
        <f t="shared" si="1"/>
        <v>0</v>
      </c>
      <c r="J35" s="49"/>
    </row>
    <row r="36" spans="1:10" s="62" customFormat="1" ht="16.5" hidden="1" outlineLevel="1" thickTop="1" thickBot="1" x14ac:dyDescent="0.3">
      <c r="A36" s="133" t="s">
        <v>143</v>
      </c>
      <c r="B36" s="445"/>
      <c r="C36" s="105" t="s">
        <v>21</v>
      </c>
      <c r="D36" s="94" t="s">
        <v>40</v>
      </c>
      <c r="E36" s="94"/>
      <c r="F36" s="262">
        <f t="shared" si="0"/>
        <v>0</v>
      </c>
      <c r="G36" s="98">
        <v>193</v>
      </c>
      <c r="H36" s="99">
        <f t="shared" si="1"/>
        <v>0</v>
      </c>
      <c r="J36" s="49"/>
    </row>
    <row r="37" spans="1:10" s="62" customFormat="1" ht="16.5" hidden="1" outlineLevel="1" thickTop="1" thickBot="1" x14ac:dyDescent="0.3">
      <c r="A37" s="133" t="s">
        <v>144</v>
      </c>
      <c r="B37" s="445"/>
      <c r="C37" s="105" t="s">
        <v>21</v>
      </c>
      <c r="D37" s="94" t="s">
        <v>133</v>
      </c>
      <c r="E37" s="94"/>
      <c r="F37" s="262">
        <f t="shared" si="0"/>
        <v>0</v>
      </c>
      <c r="G37" s="98">
        <v>176.42</v>
      </c>
      <c r="H37" s="99">
        <f t="shared" si="1"/>
        <v>0</v>
      </c>
      <c r="J37" s="49"/>
    </row>
    <row r="38" spans="1:10" s="62" customFormat="1" ht="16.5" hidden="1" outlineLevel="1" thickTop="1" thickBot="1" x14ac:dyDescent="0.3">
      <c r="A38" s="133" t="s">
        <v>145</v>
      </c>
      <c r="B38" s="445"/>
      <c r="C38" s="105" t="s">
        <v>21</v>
      </c>
      <c r="D38" s="94" t="s">
        <v>42</v>
      </c>
      <c r="E38" s="94"/>
      <c r="F38" s="262">
        <f t="shared" si="0"/>
        <v>0</v>
      </c>
      <c r="G38" s="98">
        <v>167</v>
      </c>
      <c r="H38" s="99">
        <f t="shared" si="1"/>
        <v>0</v>
      </c>
      <c r="J38" s="49"/>
    </row>
    <row r="39" spans="1:10" s="62" customFormat="1" ht="16.5" hidden="1" outlineLevel="1" thickTop="1" thickBot="1" x14ac:dyDescent="0.3">
      <c r="A39" s="133" t="s">
        <v>153</v>
      </c>
      <c r="B39" s="445"/>
      <c r="C39" s="105" t="s">
        <v>21</v>
      </c>
      <c r="D39" s="94" t="s">
        <v>35</v>
      </c>
      <c r="E39" s="94"/>
      <c r="F39" s="262">
        <f t="shared" si="0"/>
        <v>0</v>
      </c>
      <c r="G39" s="98">
        <v>235.47</v>
      </c>
      <c r="H39" s="99">
        <f>G39*F39</f>
        <v>0</v>
      </c>
      <c r="J39" s="49"/>
    </row>
    <row r="40" spans="1:10" s="62" customFormat="1" ht="16.5" hidden="1" outlineLevel="1" thickTop="1" thickBot="1" x14ac:dyDescent="0.3">
      <c r="A40" s="133" t="s">
        <v>154</v>
      </c>
      <c r="B40" s="445"/>
      <c r="C40" s="105" t="s">
        <v>21</v>
      </c>
      <c r="D40" s="94" t="s">
        <v>134</v>
      </c>
      <c r="E40" s="94"/>
      <c r="F40" s="262">
        <f t="shared" si="0"/>
        <v>0</v>
      </c>
      <c r="G40" s="98">
        <v>166.74</v>
      </c>
      <c r="H40" s="99">
        <f t="shared" ref="H40" si="2">G40*F40</f>
        <v>0</v>
      </c>
      <c r="J40" s="49"/>
    </row>
    <row r="41" spans="1:10" s="62" customFormat="1" ht="16.5" hidden="1" outlineLevel="1" thickTop="1" thickBot="1" x14ac:dyDescent="0.3">
      <c r="A41" s="133" t="s">
        <v>155</v>
      </c>
      <c r="B41" s="445"/>
      <c r="C41" s="105" t="s">
        <v>21</v>
      </c>
      <c r="D41" s="94" t="s">
        <v>135</v>
      </c>
      <c r="E41" s="94"/>
      <c r="F41" s="262">
        <f t="shared" si="0"/>
        <v>0</v>
      </c>
      <c r="G41" s="98" t="s">
        <v>137</v>
      </c>
      <c r="H41" s="99"/>
      <c r="J41" s="49"/>
    </row>
    <row r="42" spans="1:10" s="62" customFormat="1" ht="15.75" collapsed="1" thickBot="1" x14ac:dyDescent="0.3">
      <c r="A42" s="163"/>
      <c r="B42" s="170"/>
      <c r="C42" s="171" t="s">
        <v>307</v>
      </c>
      <c r="D42" s="172"/>
      <c r="E42" s="173" t="s">
        <v>150</v>
      </c>
      <c r="F42" s="174">
        <f>SUM(F27:F41)</f>
        <v>0</v>
      </c>
      <c r="G42" s="172"/>
      <c r="H42" s="175">
        <f>SUM(H27:H41)</f>
        <v>0</v>
      </c>
      <c r="J42" s="49"/>
    </row>
    <row r="43" spans="1:10" s="62" customFormat="1" ht="15" customHeight="1" thickTop="1" x14ac:dyDescent="0.25">
      <c r="A43" s="513"/>
      <c r="B43" s="505"/>
      <c r="C43" s="505"/>
      <c r="D43" s="505"/>
      <c r="E43" s="505"/>
      <c r="F43" s="505"/>
      <c r="G43" s="505"/>
      <c r="H43" s="505"/>
      <c r="J43" s="49"/>
    </row>
    <row r="44" spans="1:10" s="62" customFormat="1" x14ac:dyDescent="0.25">
      <c r="A44" s="78" t="s">
        <v>97</v>
      </c>
      <c r="B44" s="139"/>
      <c r="C44" s="138"/>
      <c r="D44" s="56" t="s">
        <v>312</v>
      </c>
      <c r="E44" s="56"/>
      <c r="F44" s="67"/>
      <c r="G44" s="56"/>
      <c r="H44" s="56"/>
      <c r="J44" s="49"/>
    </row>
    <row r="45" spans="1:10" s="62" customFormat="1" ht="16.5" hidden="1" outlineLevel="1" thickTop="1" thickBot="1" x14ac:dyDescent="0.3">
      <c r="A45" s="133" t="s">
        <v>82</v>
      </c>
      <c r="B45" s="445"/>
      <c r="C45" s="105" t="s">
        <v>196</v>
      </c>
      <c r="D45" s="421" t="s">
        <v>110</v>
      </c>
      <c r="E45" s="422" t="s">
        <v>111</v>
      </c>
      <c r="F45" s="423">
        <v>773</v>
      </c>
      <c r="G45" s="424">
        <f t="shared" ref="G45:G51" si="3">F45*$I$1</f>
        <v>1004.9000000000001</v>
      </c>
      <c r="H45" s="424">
        <f t="shared" ref="H45:H53" si="4">G45*B45</f>
        <v>0</v>
      </c>
      <c r="J45" s="49"/>
    </row>
    <row r="46" spans="1:10" s="62" customFormat="1" ht="16.5" hidden="1" outlineLevel="1" thickTop="1" thickBot="1" x14ac:dyDescent="0.3">
      <c r="A46" s="133" t="s">
        <v>83</v>
      </c>
      <c r="B46" s="445"/>
      <c r="C46" s="105" t="s">
        <v>196</v>
      </c>
      <c r="D46" s="421" t="s">
        <v>112</v>
      </c>
      <c r="E46" s="422" t="s">
        <v>113</v>
      </c>
      <c r="F46" s="423">
        <v>812</v>
      </c>
      <c r="G46" s="424">
        <f t="shared" si="3"/>
        <v>1055.6000000000001</v>
      </c>
      <c r="H46" s="424">
        <f t="shared" si="4"/>
        <v>0</v>
      </c>
      <c r="J46" s="49"/>
    </row>
    <row r="47" spans="1:10" s="62" customFormat="1" ht="16.5" hidden="1" outlineLevel="1" thickTop="1" thickBot="1" x14ac:dyDescent="0.3">
      <c r="A47" s="133" t="s">
        <v>236</v>
      </c>
      <c r="B47" s="445"/>
      <c r="C47" s="105" t="s">
        <v>196</v>
      </c>
      <c r="D47" s="421" t="s">
        <v>114</v>
      </c>
      <c r="E47" s="422" t="s">
        <v>115</v>
      </c>
      <c r="F47" s="423">
        <v>961</v>
      </c>
      <c r="G47" s="424">
        <f t="shared" si="3"/>
        <v>1249.3</v>
      </c>
      <c r="H47" s="424">
        <f t="shared" si="4"/>
        <v>0</v>
      </c>
      <c r="J47" s="49"/>
    </row>
    <row r="48" spans="1:10" s="62" customFormat="1" ht="16.5" hidden="1" outlineLevel="1" thickTop="1" thickBot="1" x14ac:dyDescent="0.3">
      <c r="A48" s="133" t="s">
        <v>84</v>
      </c>
      <c r="B48" s="445"/>
      <c r="C48" s="105" t="s">
        <v>196</v>
      </c>
      <c r="D48" s="421" t="s">
        <v>116</v>
      </c>
      <c r="E48" s="422" t="s">
        <v>117</v>
      </c>
      <c r="F48" s="423">
        <v>952</v>
      </c>
      <c r="G48" s="424">
        <f t="shared" si="3"/>
        <v>1237.6000000000001</v>
      </c>
      <c r="H48" s="424">
        <f t="shared" si="4"/>
        <v>0</v>
      </c>
      <c r="J48" s="49"/>
    </row>
    <row r="49" spans="1:10" s="62" customFormat="1" ht="16.5" hidden="1" outlineLevel="1" thickTop="1" thickBot="1" x14ac:dyDescent="0.3">
      <c r="A49" s="133" t="s">
        <v>85</v>
      </c>
      <c r="B49" s="445"/>
      <c r="C49" s="105" t="s">
        <v>196</v>
      </c>
      <c r="D49" s="421" t="s">
        <v>118</v>
      </c>
      <c r="E49" s="422" t="s">
        <v>119</v>
      </c>
      <c r="F49" s="423">
        <v>212</v>
      </c>
      <c r="G49" s="424">
        <f t="shared" si="3"/>
        <v>275.60000000000002</v>
      </c>
      <c r="H49" s="424">
        <f t="shared" si="4"/>
        <v>0</v>
      </c>
      <c r="J49" s="49"/>
    </row>
    <row r="50" spans="1:10" s="62" customFormat="1" ht="16.5" hidden="1" outlineLevel="1" thickTop="1" thickBot="1" x14ac:dyDescent="0.3">
      <c r="A50" s="133" t="s">
        <v>86</v>
      </c>
      <c r="B50" s="445"/>
      <c r="C50" s="105" t="s">
        <v>196</v>
      </c>
      <c r="D50" s="421" t="s">
        <v>120</v>
      </c>
      <c r="E50" s="422" t="s">
        <v>121</v>
      </c>
      <c r="F50" s="423">
        <v>1170</v>
      </c>
      <c r="G50" s="424">
        <f t="shared" si="3"/>
        <v>1521</v>
      </c>
      <c r="H50" s="424">
        <f t="shared" si="4"/>
        <v>0</v>
      </c>
      <c r="J50" s="49"/>
    </row>
    <row r="51" spans="1:10" s="62" customFormat="1" ht="16.5" hidden="1" outlineLevel="1" thickTop="1" thickBot="1" x14ac:dyDescent="0.3">
      <c r="A51" s="133" t="s">
        <v>87</v>
      </c>
      <c r="B51" s="445"/>
      <c r="C51" s="105" t="s">
        <v>196</v>
      </c>
      <c r="D51" s="421" t="s">
        <v>122</v>
      </c>
      <c r="E51" s="422"/>
      <c r="F51" s="423">
        <v>212</v>
      </c>
      <c r="G51" s="424">
        <f t="shared" si="3"/>
        <v>275.60000000000002</v>
      </c>
      <c r="H51" s="424">
        <f t="shared" si="4"/>
        <v>0</v>
      </c>
      <c r="J51" s="49"/>
    </row>
    <row r="52" spans="1:10" s="62" customFormat="1" ht="16.5" hidden="1" outlineLevel="1" thickTop="1" thickBot="1" x14ac:dyDescent="0.3">
      <c r="A52" s="133" t="s">
        <v>88</v>
      </c>
      <c r="B52" s="445"/>
      <c r="C52" s="105" t="s">
        <v>196</v>
      </c>
      <c r="D52" s="421" t="s">
        <v>25</v>
      </c>
      <c r="E52" s="422" t="s">
        <v>26</v>
      </c>
      <c r="F52" s="425">
        <v>2059.64</v>
      </c>
      <c r="G52" s="424">
        <f>2059.64*$I$1</f>
        <v>2677.5320000000002</v>
      </c>
      <c r="H52" s="424">
        <f t="shared" si="4"/>
        <v>0</v>
      </c>
      <c r="J52" s="49"/>
    </row>
    <row r="53" spans="1:10" s="62" customFormat="1" ht="16.5" hidden="1" outlineLevel="1" thickTop="1" thickBot="1" x14ac:dyDescent="0.3">
      <c r="A53" s="133" t="s">
        <v>89</v>
      </c>
      <c r="B53" s="445"/>
      <c r="C53" s="105" t="s">
        <v>196</v>
      </c>
      <c r="D53" s="421" t="s">
        <v>108</v>
      </c>
      <c r="E53" s="422" t="s">
        <v>109</v>
      </c>
      <c r="F53" s="423"/>
      <c r="G53" s="424">
        <f t="shared" ref="G53:G56" si="5">F53*$I$1</f>
        <v>0</v>
      </c>
      <c r="H53" s="424">
        <f t="shared" si="4"/>
        <v>0</v>
      </c>
      <c r="J53" s="49"/>
    </row>
    <row r="54" spans="1:10" s="62" customFormat="1" ht="31.5" hidden="1" outlineLevel="1" thickTop="1" thickBot="1" x14ac:dyDescent="0.3">
      <c r="A54" s="133" t="s">
        <v>90</v>
      </c>
      <c r="B54" s="445"/>
      <c r="C54" s="105" t="s">
        <v>22</v>
      </c>
      <c r="D54" s="421" t="s">
        <v>67</v>
      </c>
      <c r="E54" s="422" t="s">
        <v>106</v>
      </c>
      <c r="F54" s="425">
        <v>3.55</v>
      </c>
      <c r="G54" s="424">
        <f t="shared" si="5"/>
        <v>4.6150000000000002</v>
      </c>
      <c r="H54" s="424">
        <f>G54*B54</f>
        <v>0</v>
      </c>
      <c r="J54" s="49"/>
    </row>
    <row r="55" spans="1:10" s="62" customFormat="1" ht="31.5" hidden="1" outlineLevel="1" thickTop="1" thickBot="1" x14ac:dyDescent="0.3">
      <c r="A55" s="133" t="s">
        <v>98</v>
      </c>
      <c r="B55" s="445"/>
      <c r="C55" s="105" t="s">
        <v>22</v>
      </c>
      <c r="D55" s="426" t="s">
        <v>67</v>
      </c>
      <c r="E55" s="427" t="s">
        <v>107</v>
      </c>
      <c r="F55" s="425">
        <v>11</v>
      </c>
      <c r="G55" s="428">
        <f t="shared" si="5"/>
        <v>14.3</v>
      </c>
      <c r="H55" s="424">
        <f>G55*B55</f>
        <v>0</v>
      </c>
      <c r="J55" s="49"/>
    </row>
    <row r="56" spans="1:10" s="62" customFormat="1" ht="31.5" hidden="1" outlineLevel="1" thickTop="1" thickBot="1" x14ac:dyDescent="0.3">
      <c r="A56" s="133" t="s">
        <v>237</v>
      </c>
      <c r="B56" s="445"/>
      <c r="C56" s="429" t="s">
        <v>22</v>
      </c>
      <c r="D56" s="421" t="s">
        <v>31</v>
      </c>
      <c r="E56" s="422" t="s">
        <v>57</v>
      </c>
      <c r="F56" s="425">
        <v>1.06</v>
      </c>
      <c r="G56" s="98">
        <f t="shared" si="5"/>
        <v>1.3780000000000001</v>
      </c>
      <c r="H56" s="424">
        <f t="shared" ref="H56" si="6">G56*B56</f>
        <v>0</v>
      </c>
      <c r="J56" s="49"/>
    </row>
    <row r="57" spans="1:10" s="62" customFormat="1" ht="31.5" hidden="1" outlineLevel="1" thickTop="1" thickBot="1" x14ac:dyDescent="0.3">
      <c r="A57" s="133" t="s">
        <v>238</v>
      </c>
      <c r="B57" s="445"/>
      <c r="C57" s="105" t="s">
        <v>22</v>
      </c>
      <c r="D57" s="427" t="s">
        <v>123</v>
      </c>
      <c r="E57" s="427" t="s">
        <v>59</v>
      </c>
      <c r="F57" s="425">
        <v>4.5</v>
      </c>
      <c r="G57" s="98">
        <v>9</v>
      </c>
      <c r="H57" s="424">
        <f t="shared" ref="H57:H67" si="7">G57*B57</f>
        <v>0</v>
      </c>
      <c r="J57" s="49"/>
    </row>
    <row r="58" spans="1:10" s="62" customFormat="1" ht="31.5" hidden="1" outlineLevel="1" thickTop="1" thickBot="1" x14ac:dyDescent="0.3">
      <c r="A58" s="133" t="s">
        <v>234</v>
      </c>
      <c r="B58" s="445"/>
      <c r="C58" s="105" t="s">
        <v>22</v>
      </c>
      <c r="D58" s="427" t="s">
        <v>69</v>
      </c>
      <c r="E58" s="426" t="s">
        <v>58</v>
      </c>
      <c r="F58" s="425">
        <v>0.8</v>
      </c>
      <c r="G58" s="98">
        <f>F58*$I$1</f>
        <v>1.04</v>
      </c>
      <c r="H58" s="424">
        <f t="shared" si="7"/>
        <v>0</v>
      </c>
      <c r="J58" s="49"/>
    </row>
    <row r="59" spans="1:10" s="62" customFormat="1" ht="31.5" hidden="1" outlineLevel="1" thickTop="1" thickBot="1" x14ac:dyDescent="0.3">
      <c r="A59" s="133" t="s">
        <v>239</v>
      </c>
      <c r="B59" s="445"/>
      <c r="C59" s="105" t="s">
        <v>22</v>
      </c>
      <c r="D59" s="427" t="s">
        <v>124</v>
      </c>
      <c r="E59" s="427" t="s">
        <v>125</v>
      </c>
      <c r="F59" s="425">
        <v>14</v>
      </c>
      <c r="G59" s="98">
        <v>21.2</v>
      </c>
      <c r="H59" s="424">
        <f t="shared" si="7"/>
        <v>0</v>
      </c>
      <c r="J59" s="49"/>
    </row>
    <row r="60" spans="1:10" s="62" customFormat="1" ht="31.5" hidden="1" outlineLevel="1" thickTop="1" thickBot="1" x14ac:dyDescent="0.3">
      <c r="A60" s="133" t="s">
        <v>240</v>
      </c>
      <c r="B60" s="445"/>
      <c r="C60" s="105" t="s">
        <v>22</v>
      </c>
      <c r="D60" s="427" t="s">
        <v>70</v>
      </c>
      <c r="E60" s="426" t="s">
        <v>58</v>
      </c>
      <c r="F60" s="425">
        <v>2</v>
      </c>
      <c r="G60" s="98">
        <f t="shared" ref="G60:G66" si="8">F60*$I$1</f>
        <v>2.6</v>
      </c>
      <c r="H60" s="424">
        <f t="shared" si="7"/>
        <v>0</v>
      </c>
      <c r="J60" s="49"/>
    </row>
    <row r="61" spans="1:10" s="62" customFormat="1" ht="46.5" hidden="1" outlineLevel="1" thickTop="1" thickBot="1" x14ac:dyDescent="0.3">
      <c r="A61" s="133" t="s">
        <v>241</v>
      </c>
      <c r="B61" s="445"/>
      <c r="C61" s="105" t="s">
        <v>22</v>
      </c>
      <c r="D61" s="421" t="s">
        <v>223</v>
      </c>
      <c r="E61" s="422" t="s">
        <v>60</v>
      </c>
      <c r="F61" s="425">
        <v>2</v>
      </c>
      <c r="G61" s="98">
        <f t="shared" si="8"/>
        <v>2.6</v>
      </c>
      <c r="H61" s="424">
        <f t="shared" si="7"/>
        <v>0</v>
      </c>
      <c r="J61" s="49"/>
    </row>
    <row r="62" spans="1:10" s="62" customFormat="1" ht="46.5" hidden="1" outlineLevel="1" thickTop="1" thickBot="1" x14ac:dyDescent="0.3">
      <c r="A62" s="133" t="s">
        <v>242</v>
      </c>
      <c r="B62" s="445"/>
      <c r="C62" s="429" t="s">
        <v>22</v>
      </c>
      <c r="D62" s="421" t="s">
        <v>224</v>
      </c>
      <c r="E62" s="422" t="s">
        <v>227</v>
      </c>
      <c r="F62" s="425">
        <v>3</v>
      </c>
      <c r="G62" s="98">
        <f t="shared" si="8"/>
        <v>3.9000000000000004</v>
      </c>
      <c r="H62" s="424">
        <f t="shared" si="7"/>
        <v>0</v>
      </c>
      <c r="J62" s="49"/>
    </row>
    <row r="63" spans="1:10" s="62" customFormat="1" ht="46.5" hidden="1" outlineLevel="1" thickTop="1" thickBot="1" x14ac:dyDescent="0.3">
      <c r="A63" s="133" t="s">
        <v>243</v>
      </c>
      <c r="B63" s="445"/>
      <c r="C63" s="429" t="s">
        <v>22</v>
      </c>
      <c r="D63" s="421" t="s">
        <v>225</v>
      </c>
      <c r="E63" s="422" t="s">
        <v>226</v>
      </c>
      <c r="F63" s="425">
        <v>4.2</v>
      </c>
      <c r="G63" s="98">
        <f t="shared" si="8"/>
        <v>5.4600000000000009</v>
      </c>
      <c r="H63" s="424">
        <f t="shared" si="7"/>
        <v>0</v>
      </c>
      <c r="J63" s="49"/>
    </row>
    <row r="64" spans="1:10" s="62" customFormat="1" ht="16.5" hidden="1" outlineLevel="1" thickTop="1" thickBot="1" x14ac:dyDescent="0.3">
      <c r="A64" s="133" t="s">
        <v>244</v>
      </c>
      <c r="B64" s="445"/>
      <c r="C64" s="105" t="s">
        <v>196</v>
      </c>
      <c r="D64" s="421" t="s">
        <v>29</v>
      </c>
      <c r="E64" s="421"/>
      <c r="F64" s="425">
        <v>20</v>
      </c>
      <c r="G64" s="98">
        <f t="shared" si="8"/>
        <v>26</v>
      </c>
      <c r="H64" s="424">
        <f t="shared" si="7"/>
        <v>0</v>
      </c>
      <c r="J64" s="49"/>
    </row>
    <row r="65" spans="1:10" s="62" customFormat="1" ht="16.5" hidden="1" outlineLevel="1" thickTop="1" thickBot="1" x14ac:dyDescent="0.3">
      <c r="A65" s="133" t="s">
        <v>235</v>
      </c>
      <c r="B65" s="445"/>
      <c r="C65" s="105" t="s">
        <v>196</v>
      </c>
      <c r="D65" s="421" t="s">
        <v>28</v>
      </c>
      <c r="E65" s="421" t="s">
        <v>27</v>
      </c>
      <c r="F65" s="425">
        <v>80</v>
      </c>
      <c r="G65" s="98">
        <f t="shared" si="8"/>
        <v>104</v>
      </c>
      <c r="H65" s="424">
        <f t="shared" si="7"/>
        <v>0</v>
      </c>
      <c r="J65" s="49"/>
    </row>
    <row r="66" spans="1:10" s="62" customFormat="1" ht="16.5" hidden="1" outlineLevel="1" thickTop="1" thickBot="1" x14ac:dyDescent="0.3">
      <c r="A66" s="133" t="s">
        <v>245</v>
      </c>
      <c r="B66" s="445"/>
      <c r="C66" s="105" t="s">
        <v>21</v>
      </c>
      <c r="D66" s="421" t="s">
        <v>14</v>
      </c>
      <c r="E66" s="426" t="s">
        <v>20</v>
      </c>
      <c r="F66" s="425">
        <v>100</v>
      </c>
      <c r="G66" s="98">
        <f t="shared" si="8"/>
        <v>130</v>
      </c>
      <c r="H66" s="428">
        <f t="shared" si="7"/>
        <v>0</v>
      </c>
      <c r="J66" s="49"/>
    </row>
    <row r="67" spans="1:10" s="62" customFormat="1" ht="31.5" hidden="1" outlineLevel="1" thickTop="1" thickBot="1" x14ac:dyDescent="0.3">
      <c r="A67" s="133" t="s">
        <v>389</v>
      </c>
      <c r="B67" s="445"/>
      <c r="C67" s="105" t="s">
        <v>148</v>
      </c>
      <c r="D67" s="426" t="s">
        <v>15</v>
      </c>
      <c r="E67" s="427" t="s">
        <v>149</v>
      </c>
      <c r="F67" s="425"/>
      <c r="G67" s="98">
        <v>140</v>
      </c>
      <c r="H67" s="428">
        <f t="shared" si="7"/>
        <v>0</v>
      </c>
      <c r="J67" s="49"/>
    </row>
    <row r="68" spans="1:10" s="62" customFormat="1" ht="15.75" collapsed="1" thickBot="1" x14ac:dyDescent="0.3">
      <c r="A68" s="163"/>
      <c r="B68" s="165"/>
      <c r="C68" s="165" t="s">
        <v>297</v>
      </c>
      <c r="D68" s="514" t="s">
        <v>301</v>
      </c>
      <c r="E68" s="515"/>
      <c r="F68" s="177"/>
      <c r="G68" s="177"/>
      <c r="H68" s="177">
        <f>SUM(H45:H67)</f>
        <v>0</v>
      </c>
      <c r="J68" s="49"/>
    </row>
    <row r="69" spans="1:10" s="62" customFormat="1" ht="15.75" thickTop="1" x14ac:dyDescent="0.25">
      <c r="A69" s="80"/>
      <c r="B69" s="102"/>
      <c r="C69" s="72"/>
      <c r="D69" s="57"/>
      <c r="E69" s="71"/>
      <c r="F69" s="69"/>
      <c r="G69" s="69"/>
      <c r="H69" s="69"/>
      <c r="J69" s="49"/>
    </row>
    <row r="70" spans="1:10" s="62" customFormat="1" x14ac:dyDescent="0.25">
      <c r="A70" s="83" t="s">
        <v>99</v>
      </c>
      <c r="B70" s="58"/>
      <c r="C70" s="58"/>
      <c r="D70" s="56" t="s">
        <v>313</v>
      </c>
      <c r="E70" s="59"/>
      <c r="F70" s="60"/>
      <c r="G70" s="60"/>
      <c r="H70" s="60"/>
      <c r="J70" s="49"/>
    </row>
    <row r="71" spans="1:10" s="62" customFormat="1" ht="166.5" hidden="1" outlineLevel="1" thickTop="1" thickBot="1" x14ac:dyDescent="0.3">
      <c r="A71" s="133" t="s">
        <v>248</v>
      </c>
      <c r="B71" s="445"/>
      <c r="C71" s="105" t="s">
        <v>196</v>
      </c>
      <c r="D71" s="421" t="s">
        <v>197</v>
      </c>
      <c r="E71" s="422" t="s">
        <v>374</v>
      </c>
      <c r="F71" s="425">
        <v>2350</v>
      </c>
      <c r="G71" s="424">
        <f>F71*$I$1</f>
        <v>3055</v>
      </c>
      <c r="H71" s="424">
        <f>G71*B71</f>
        <v>0</v>
      </c>
      <c r="J71" s="49"/>
    </row>
    <row r="72" spans="1:10" s="62" customFormat="1" ht="31.5" hidden="1" outlineLevel="1" thickTop="1" thickBot="1" x14ac:dyDescent="0.3">
      <c r="A72" s="133" t="s">
        <v>249</v>
      </c>
      <c r="B72" s="445"/>
      <c r="C72" s="105" t="s">
        <v>21</v>
      </c>
      <c r="D72" s="422" t="s">
        <v>246</v>
      </c>
      <c r="E72" s="422" t="s">
        <v>247</v>
      </c>
      <c r="F72" s="425">
        <v>650</v>
      </c>
      <c r="G72" s="424">
        <f>F72*$I$1</f>
        <v>845</v>
      </c>
      <c r="H72" s="424">
        <f>G72*B72</f>
        <v>0</v>
      </c>
      <c r="J72" s="49"/>
    </row>
    <row r="73" spans="1:10" s="62" customFormat="1" ht="46.5" hidden="1" outlineLevel="1" thickTop="1" thickBot="1" x14ac:dyDescent="0.3">
      <c r="A73" s="133" t="s">
        <v>250</v>
      </c>
      <c r="B73" s="445"/>
      <c r="C73" s="429" t="s">
        <v>21</v>
      </c>
      <c r="D73" s="422" t="s">
        <v>71</v>
      </c>
      <c r="E73" s="422" t="s">
        <v>72</v>
      </c>
      <c r="F73" s="425">
        <v>150</v>
      </c>
      <c r="G73" s="424">
        <f>F73*$I$1</f>
        <v>195</v>
      </c>
      <c r="H73" s="424">
        <f>G73*B73</f>
        <v>0</v>
      </c>
      <c r="J73" s="49"/>
    </row>
    <row r="74" spans="1:10" s="62" customFormat="1" ht="136.5" hidden="1" outlineLevel="1" thickTop="1" thickBot="1" x14ac:dyDescent="0.3">
      <c r="A74" s="133" t="s">
        <v>251</v>
      </c>
      <c r="B74" s="445"/>
      <c r="C74" s="429" t="s">
        <v>21</v>
      </c>
      <c r="D74" s="421" t="s">
        <v>47</v>
      </c>
      <c r="E74" s="422" t="s">
        <v>375</v>
      </c>
      <c r="F74" s="425"/>
      <c r="G74" s="424">
        <v>1500</v>
      </c>
      <c r="H74" s="424">
        <f t="shared" ref="H74:H78" si="9">G74*B74</f>
        <v>0</v>
      </c>
      <c r="J74" s="49"/>
    </row>
    <row r="75" spans="1:10" s="62" customFormat="1" ht="16.5" hidden="1" outlineLevel="1" thickTop="1" thickBot="1" x14ac:dyDescent="0.3">
      <c r="A75" s="133" t="s">
        <v>252</v>
      </c>
      <c r="B75" s="445"/>
      <c r="C75" s="429" t="s">
        <v>21</v>
      </c>
      <c r="D75" s="422" t="s">
        <v>105</v>
      </c>
      <c r="E75" s="422" t="s">
        <v>210</v>
      </c>
      <c r="F75" s="425"/>
      <c r="G75" s="424">
        <v>0</v>
      </c>
      <c r="H75" s="424">
        <f t="shared" si="9"/>
        <v>0</v>
      </c>
      <c r="J75" s="49"/>
    </row>
    <row r="76" spans="1:10" s="62" customFormat="1" ht="16.5" hidden="1" outlineLevel="1" thickTop="1" thickBot="1" x14ac:dyDescent="0.3">
      <c r="A76" s="133" t="s">
        <v>253</v>
      </c>
      <c r="B76" s="445"/>
      <c r="C76" s="429" t="s">
        <v>21</v>
      </c>
      <c r="D76" s="422" t="s">
        <v>104</v>
      </c>
      <c r="E76" s="422" t="s">
        <v>211</v>
      </c>
      <c r="F76" s="425"/>
      <c r="G76" s="424">
        <v>0</v>
      </c>
      <c r="H76" s="424">
        <f t="shared" si="9"/>
        <v>0</v>
      </c>
      <c r="J76" s="49"/>
    </row>
    <row r="77" spans="1:10" s="62" customFormat="1" ht="76.5" hidden="1" outlineLevel="1" thickTop="1" thickBot="1" x14ac:dyDescent="0.3">
      <c r="A77" s="133" t="s">
        <v>254</v>
      </c>
      <c r="B77" s="445"/>
      <c r="C77" s="105" t="s">
        <v>196</v>
      </c>
      <c r="D77" s="422" t="s">
        <v>46</v>
      </c>
      <c r="E77" s="422" t="s">
        <v>195</v>
      </c>
      <c r="F77" s="430">
        <v>280</v>
      </c>
      <c r="G77" s="431">
        <f t="shared" ref="G77:G79" si="10">F77*$I$1</f>
        <v>364</v>
      </c>
      <c r="H77" s="432">
        <f t="shared" si="9"/>
        <v>0</v>
      </c>
      <c r="J77" s="49"/>
    </row>
    <row r="78" spans="1:10" s="62" customFormat="1" ht="76.5" hidden="1" outlineLevel="1" thickTop="1" thickBot="1" x14ac:dyDescent="0.3">
      <c r="A78" s="133" t="s">
        <v>255</v>
      </c>
      <c r="B78" s="445"/>
      <c r="C78" s="105" t="s">
        <v>196</v>
      </c>
      <c r="D78" s="422" t="s">
        <v>193</v>
      </c>
      <c r="E78" s="422" t="s">
        <v>194</v>
      </c>
      <c r="F78" s="430">
        <v>420</v>
      </c>
      <c r="G78" s="431">
        <f t="shared" si="10"/>
        <v>546</v>
      </c>
      <c r="H78" s="432">
        <f t="shared" si="9"/>
        <v>0</v>
      </c>
      <c r="J78" s="49"/>
    </row>
    <row r="79" spans="1:10" s="62" customFormat="1" ht="31.5" hidden="1" outlineLevel="1" thickTop="1" thickBot="1" x14ac:dyDescent="0.3">
      <c r="A79" s="133" t="s">
        <v>256</v>
      </c>
      <c r="B79" s="445"/>
      <c r="C79" s="105" t="s">
        <v>22</v>
      </c>
      <c r="D79" s="433" t="s">
        <v>200</v>
      </c>
      <c r="E79" s="434" t="s">
        <v>212</v>
      </c>
      <c r="F79" s="425">
        <v>0.8</v>
      </c>
      <c r="G79" s="98">
        <f t="shared" si="10"/>
        <v>1.04</v>
      </c>
      <c r="H79" s="435">
        <f>B79*G79</f>
        <v>0</v>
      </c>
      <c r="J79" s="49"/>
    </row>
    <row r="80" spans="1:10" s="62" customFormat="1" ht="76.5" hidden="1" outlineLevel="1" thickTop="1" thickBot="1" x14ac:dyDescent="0.3">
      <c r="A80" s="133" t="s">
        <v>257</v>
      </c>
      <c r="B80" s="445"/>
      <c r="C80" s="429" t="s">
        <v>7</v>
      </c>
      <c r="D80" s="422" t="s">
        <v>219</v>
      </c>
      <c r="E80" s="422" t="s">
        <v>213</v>
      </c>
      <c r="F80" s="425">
        <v>2760</v>
      </c>
      <c r="G80" s="424">
        <f>F80*$I$1</f>
        <v>3588</v>
      </c>
      <c r="H80" s="424">
        <f>G80*B80</f>
        <v>0</v>
      </c>
      <c r="J80" s="49"/>
    </row>
    <row r="81" spans="1:10" s="62" customFormat="1" ht="76.5" hidden="1" outlineLevel="1" thickTop="1" thickBot="1" x14ac:dyDescent="0.3">
      <c r="A81" s="133" t="s">
        <v>258</v>
      </c>
      <c r="B81" s="445"/>
      <c r="C81" s="429" t="s">
        <v>7</v>
      </c>
      <c r="D81" s="422" t="s">
        <v>217</v>
      </c>
      <c r="E81" s="422" t="s">
        <v>220</v>
      </c>
      <c r="F81" s="425">
        <v>4800</v>
      </c>
      <c r="G81" s="424">
        <f t="shared" ref="G81:G82" si="11">F81*$I$1</f>
        <v>6240</v>
      </c>
      <c r="H81" s="424">
        <f t="shared" ref="H81:H82" si="12">G81*B81</f>
        <v>0</v>
      </c>
      <c r="J81" s="49"/>
    </row>
    <row r="82" spans="1:10" s="62" customFormat="1" ht="76.5" hidden="1" outlineLevel="1" thickTop="1" thickBot="1" x14ac:dyDescent="0.3">
      <c r="A82" s="133" t="s">
        <v>259</v>
      </c>
      <c r="B82" s="445"/>
      <c r="C82" s="429" t="s">
        <v>7</v>
      </c>
      <c r="D82" s="422" t="s">
        <v>218</v>
      </c>
      <c r="E82" s="422" t="s">
        <v>221</v>
      </c>
      <c r="F82" s="425">
        <v>6000</v>
      </c>
      <c r="G82" s="424">
        <f t="shared" si="11"/>
        <v>7800</v>
      </c>
      <c r="H82" s="424">
        <f t="shared" si="12"/>
        <v>0</v>
      </c>
      <c r="J82" s="49"/>
    </row>
    <row r="83" spans="1:10" s="62" customFormat="1" ht="76.5" hidden="1" outlineLevel="1" thickTop="1" thickBot="1" x14ac:dyDescent="0.3">
      <c r="A83" s="133" t="s">
        <v>260</v>
      </c>
      <c r="B83" s="445"/>
      <c r="C83" s="429" t="s">
        <v>7</v>
      </c>
      <c r="D83" s="422" t="s">
        <v>214</v>
      </c>
      <c r="E83" s="422" t="s">
        <v>33</v>
      </c>
      <c r="F83" s="425">
        <v>3450</v>
      </c>
      <c r="G83" s="424">
        <f>F83*$I$1</f>
        <v>4485</v>
      </c>
      <c r="H83" s="424">
        <f>G83*B83</f>
        <v>0</v>
      </c>
      <c r="J83" s="49"/>
    </row>
    <row r="84" spans="1:10" s="62" customFormat="1" ht="76.5" hidden="1" outlineLevel="1" thickTop="1" thickBot="1" x14ac:dyDescent="0.3">
      <c r="A84" s="133" t="s">
        <v>261</v>
      </c>
      <c r="B84" s="445"/>
      <c r="C84" s="429" t="s">
        <v>7</v>
      </c>
      <c r="D84" s="422" t="s">
        <v>215</v>
      </c>
      <c r="E84" s="422" t="s">
        <v>68</v>
      </c>
      <c r="F84" s="425">
        <v>6000</v>
      </c>
      <c r="G84" s="424">
        <f>F84*$I$1</f>
        <v>7800</v>
      </c>
      <c r="H84" s="424">
        <f>G84*B84</f>
        <v>0</v>
      </c>
      <c r="J84" s="49"/>
    </row>
    <row r="85" spans="1:10" s="62" customFormat="1" ht="76.5" hidden="1" outlineLevel="1" thickTop="1" thickBot="1" x14ac:dyDescent="0.3">
      <c r="A85" s="133" t="s">
        <v>262</v>
      </c>
      <c r="B85" s="445"/>
      <c r="C85" s="429" t="s">
        <v>7</v>
      </c>
      <c r="D85" s="422" t="s">
        <v>216</v>
      </c>
      <c r="E85" s="422" t="s">
        <v>222</v>
      </c>
      <c r="F85" s="425">
        <v>7500</v>
      </c>
      <c r="G85" s="424">
        <f>F85*$I$1</f>
        <v>9750</v>
      </c>
      <c r="H85" s="424">
        <f>G85*B85</f>
        <v>0</v>
      </c>
      <c r="J85" s="49"/>
    </row>
    <row r="86" spans="1:10" s="62" customFormat="1" ht="31.5" hidden="1" outlineLevel="1" thickTop="1" thickBot="1" x14ac:dyDescent="0.3">
      <c r="A86" s="133" t="s">
        <v>263</v>
      </c>
      <c r="B86" s="445"/>
      <c r="C86" s="105" t="s">
        <v>23</v>
      </c>
      <c r="D86" s="426" t="s">
        <v>15</v>
      </c>
      <c r="E86" s="427" t="s">
        <v>149</v>
      </c>
      <c r="F86" s="425"/>
      <c r="G86" s="98">
        <v>140</v>
      </c>
      <c r="H86" s="428">
        <f t="shared" ref="H86:H87" si="13">G86*B86</f>
        <v>0</v>
      </c>
      <c r="J86" s="49"/>
    </row>
    <row r="87" spans="1:10" s="62" customFormat="1" ht="16.5" hidden="1" outlineLevel="1" thickTop="1" thickBot="1" x14ac:dyDescent="0.3">
      <c r="A87" s="133" t="s">
        <v>264</v>
      </c>
      <c r="B87" s="445"/>
      <c r="C87" s="429" t="s">
        <v>21</v>
      </c>
      <c r="D87" s="421" t="s">
        <v>30</v>
      </c>
      <c r="E87" s="421"/>
      <c r="F87" s="425">
        <v>300</v>
      </c>
      <c r="G87" s="428">
        <f>F87*$I$1</f>
        <v>390</v>
      </c>
      <c r="H87" s="428">
        <f t="shared" si="13"/>
        <v>0</v>
      </c>
      <c r="J87" s="49"/>
    </row>
    <row r="88" spans="1:10" s="62" customFormat="1" ht="31.5" hidden="1" outlineLevel="1" thickTop="1" thickBot="1" x14ac:dyDescent="0.3">
      <c r="A88" s="133" t="s">
        <v>265</v>
      </c>
      <c r="B88" s="445"/>
      <c r="C88" s="429" t="s">
        <v>21</v>
      </c>
      <c r="D88" s="422" t="s">
        <v>199</v>
      </c>
      <c r="E88" s="421" t="s">
        <v>198</v>
      </c>
      <c r="F88" s="425">
        <v>400</v>
      </c>
      <c r="G88" s="428">
        <f>F88*$I$1</f>
        <v>520</v>
      </c>
      <c r="H88" s="428">
        <f>G88*B88</f>
        <v>0</v>
      </c>
      <c r="J88" s="49"/>
    </row>
    <row r="89" spans="1:10" s="62" customFormat="1" ht="15.75" collapsed="1" thickBot="1" x14ac:dyDescent="0.3">
      <c r="A89" s="163"/>
      <c r="B89" s="165"/>
      <c r="C89" s="165" t="s">
        <v>292</v>
      </c>
      <c r="D89" s="514" t="s">
        <v>302</v>
      </c>
      <c r="E89" s="515"/>
      <c r="F89" s="177"/>
      <c r="G89" s="177"/>
      <c r="H89" s="177">
        <f>SUM(H71:H88)</f>
        <v>0</v>
      </c>
      <c r="J89" s="49"/>
    </row>
    <row r="90" spans="1:10" s="62" customFormat="1" ht="15.75" thickTop="1" x14ac:dyDescent="0.25">
      <c r="A90" s="80"/>
      <c r="B90" s="102"/>
      <c r="C90" s="73"/>
      <c r="D90" s="55"/>
      <c r="E90" s="51"/>
      <c r="F90" s="69"/>
      <c r="G90" s="69"/>
      <c r="H90" s="69"/>
      <c r="J90" s="49"/>
    </row>
    <row r="91" spans="1:10" s="62" customFormat="1" x14ac:dyDescent="0.25">
      <c r="A91" s="78" t="s">
        <v>91</v>
      </c>
      <c r="B91" s="75"/>
      <c r="C91" s="58"/>
      <c r="D91" s="56" t="s">
        <v>314</v>
      </c>
      <c r="E91" s="68"/>
      <c r="F91" s="76"/>
      <c r="G91" s="76"/>
      <c r="H91" s="60"/>
      <c r="J91" s="49"/>
    </row>
    <row r="92" spans="1:10" s="62" customFormat="1" ht="31.5" hidden="1" outlineLevel="1" thickTop="1" thickBot="1" x14ac:dyDescent="0.3">
      <c r="A92" s="133" t="s">
        <v>92</v>
      </c>
      <c r="B92" s="445"/>
      <c r="C92" s="429" t="s">
        <v>22</v>
      </c>
      <c r="D92" s="427" t="s">
        <v>123</v>
      </c>
      <c r="E92" s="427" t="s">
        <v>59</v>
      </c>
      <c r="F92" s="425">
        <v>4.5</v>
      </c>
      <c r="G92" s="435">
        <v>9</v>
      </c>
      <c r="H92" s="424">
        <f t="shared" ref="H92:H101" si="14">G92*B92</f>
        <v>0</v>
      </c>
      <c r="J92" s="49"/>
    </row>
    <row r="93" spans="1:10" s="62" customFormat="1" ht="31.5" hidden="1" outlineLevel="1" thickTop="1" thickBot="1" x14ac:dyDescent="0.3">
      <c r="A93" s="133" t="s">
        <v>93</v>
      </c>
      <c r="B93" s="445"/>
      <c r="C93" s="429" t="s">
        <v>22</v>
      </c>
      <c r="D93" s="427" t="s">
        <v>69</v>
      </c>
      <c r="E93" s="426" t="s">
        <v>58</v>
      </c>
      <c r="F93" s="425">
        <v>0.8</v>
      </c>
      <c r="G93" s="98">
        <f>F93*$I$1</f>
        <v>1.04</v>
      </c>
      <c r="H93" s="424">
        <f t="shared" si="14"/>
        <v>0</v>
      </c>
      <c r="J93" s="49"/>
    </row>
    <row r="94" spans="1:10" s="62" customFormat="1" ht="31.5" hidden="1" outlineLevel="1" thickTop="1" thickBot="1" x14ac:dyDescent="0.3">
      <c r="A94" s="133" t="s">
        <v>94</v>
      </c>
      <c r="B94" s="445"/>
      <c r="C94" s="429" t="s">
        <v>22</v>
      </c>
      <c r="D94" s="427" t="s">
        <v>124</v>
      </c>
      <c r="E94" s="427" t="s">
        <v>125</v>
      </c>
      <c r="F94" s="425">
        <v>14</v>
      </c>
      <c r="G94" s="435">
        <v>21.2</v>
      </c>
      <c r="H94" s="424">
        <f t="shared" si="14"/>
        <v>0</v>
      </c>
      <c r="J94" s="49"/>
    </row>
    <row r="95" spans="1:10" s="62" customFormat="1" ht="31.5" hidden="1" outlineLevel="1" thickTop="1" thickBot="1" x14ac:dyDescent="0.3">
      <c r="A95" s="133" t="s">
        <v>95</v>
      </c>
      <c r="B95" s="445"/>
      <c r="C95" s="429" t="s">
        <v>7</v>
      </c>
      <c r="D95" s="427" t="s">
        <v>70</v>
      </c>
      <c r="E95" s="426" t="s">
        <v>58</v>
      </c>
      <c r="F95" s="425">
        <v>2</v>
      </c>
      <c r="G95" s="98">
        <f t="shared" ref="G95:G101" si="15">F95*$I$1</f>
        <v>2.6</v>
      </c>
      <c r="H95" s="424">
        <f t="shared" si="14"/>
        <v>0</v>
      </c>
      <c r="J95" s="49"/>
    </row>
    <row r="96" spans="1:10" s="62" customFormat="1" ht="46.5" hidden="1" outlineLevel="1" thickTop="1" thickBot="1" x14ac:dyDescent="0.3">
      <c r="A96" s="133" t="s">
        <v>266</v>
      </c>
      <c r="B96" s="445"/>
      <c r="C96" s="429" t="s">
        <v>22</v>
      </c>
      <c r="D96" s="421" t="s">
        <v>223</v>
      </c>
      <c r="E96" s="422" t="s">
        <v>60</v>
      </c>
      <c r="F96" s="425">
        <v>2</v>
      </c>
      <c r="G96" s="98">
        <f t="shared" si="15"/>
        <v>2.6</v>
      </c>
      <c r="H96" s="424">
        <f t="shared" si="14"/>
        <v>0</v>
      </c>
      <c r="J96" s="49"/>
    </row>
    <row r="97" spans="1:10" s="62" customFormat="1" ht="46.5" hidden="1" outlineLevel="1" thickTop="1" thickBot="1" x14ac:dyDescent="0.3">
      <c r="A97" s="133" t="s">
        <v>267</v>
      </c>
      <c r="B97" s="445"/>
      <c r="C97" s="429" t="s">
        <v>22</v>
      </c>
      <c r="D97" s="421" t="s">
        <v>224</v>
      </c>
      <c r="E97" s="422" t="s">
        <v>227</v>
      </c>
      <c r="F97" s="425">
        <v>3</v>
      </c>
      <c r="G97" s="98">
        <f t="shared" si="15"/>
        <v>3.9000000000000004</v>
      </c>
      <c r="H97" s="424">
        <f t="shared" si="14"/>
        <v>0</v>
      </c>
      <c r="J97" s="49"/>
    </row>
    <row r="98" spans="1:10" s="62" customFormat="1" ht="46.5" hidden="1" outlineLevel="1" thickTop="1" thickBot="1" x14ac:dyDescent="0.3">
      <c r="A98" s="133" t="s">
        <v>268</v>
      </c>
      <c r="B98" s="445"/>
      <c r="C98" s="429" t="s">
        <v>22</v>
      </c>
      <c r="D98" s="421" t="s">
        <v>225</v>
      </c>
      <c r="E98" s="422" t="s">
        <v>226</v>
      </c>
      <c r="F98" s="425">
        <v>4.2</v>
      </c>
      <c r="G98" s="98">
        <f t="shared" si="15"/>
        <v>5.4600000000000009</v>
      </c>
      <c r="H98" s="424">
        <f t="shared" si="14"/>
        <v>0</v>
      </c>
      <c r="J98" s="49"/>
    </row>
    <row r="99" spans="1:10" s="62" customFormat="1" ht="16.5" hidden="1" outlineLevel="1" thickTop="1" thickBot="1" x14ac:dyDescent="0.3">
      <c r="A99" s="133" t="s">
        <v>269</v>
      </c>
      <c r="B99" s="445"/>
      <c r="C99" s="429" t="s">
        <v>7</v>
      </c>
      <c r="D99" s="421" t="s">
        <v>29</v>
      </c>
      <c r="E99" s="421"/>
      <c r="F99" s="425">
        <v>20</v>
      </c>
      <c r="G99" s="98">
        <f t="shared" si="15"/>
        <v>26</v>
      </c>
      <c r="H99" s="424">
        <f t="shared" si="14"/>
        <v>0</v>
      </c>
      <c r="J99" s="49"/>
    </row>
    <row r="100" spans="1:10" s="62" customFormat="1" ht="16.5" hidden="1" outlineLevel="1" thickTop="1" thickBot="1" x14ac:dyDescent="0.3">
      <c r="A100" s="133" t="s">
        <v>270</v>
      </c>
      <c r="B100" s="445"/>
      <c r="C100" s="429" t="s">
        <v>7</v>
      </c>
      <c r="D100" s="421" t="s">
        <v>28</v>
      </c>
      <c r="E100" s="421" t="s">
        <v>27</v>
      </c>
      <c r="F100" s="425">
        <v>80</v>
      </c>
      <c r="G100" s="98">
        <f t="shared" si="15"/>
        <v>104</v>
      </c>
      <c r="H100" s="424">
        <f t="shared" si="14"/>
        <v>0</v>
      </c>
      <c r="J100" s="49"/>
    </row>
    <row r="101" spans="1:10" s="62" customFormat="1" ht="16.5" hidden="1" outlineLevel="1" thickTop="1" thickBot="1" x14ac:dyDescent="0.3">
      <c r="A101" s="133" t="s">
        <v>271</v>
      </c>
      <c r="B101" s="445"/>
      <c r="C101" s="429" t="s">
        <v>21</v>
      </c>
      <c r="D101" s="421" t="s">
        <v>14</v>
      </c>
      <c r="E101" s="426" t="s">
        <v>20</v>
      </c>
      <c r="F101" s="425">
        <v>100</v>
      </c>
      <c r="G101" s="98">
        <f t="shared" si="15"/>
        <v>130</v>
      </c>
      <c r="H101" s="428">
        <f t="shared" si="14"/>
        <v>0</v>
      </c>
      <c r="J101" s="49"/>
    </row>
    <row r="102" spans="1:10" s="62" customFormat="1" ht="31.5" hidden="1" outlineLevel="1" thickTop="1" thickBot="1" x14ac:dyDescent="0.3">
      <c r="A102" s="133" t="s">
        <v>272</v>
      </c>
      <c r="B102" s="445"/>
      <c r="C102" s="105" t="s">
        <v>23</v>
      </c>
      <c r="D102" s="426" t="s">
        <v>15</v>
      </c>
      <c r="E102" s="427" t="s">
        <v>149</v>
      </c>
      <c r="F102" s="425"/>
      <c r="G102" s="98">
        <v>140</v>
      </c>
      <c r="H102" s="428">
        <f t="shared" ref="H102" si="16">G102*B102</f>
        <v>0</v>
      </c>
      <c r="J102" s="49"/>
    </row>
    <row r="103" spans="1:10" s="62" customFormat="1" ht="15.75" collapsed="1" thickBot="1" x14ac:dyDescent="0.3">
      <c r="A103" s="163"/>
      <c r="B103" s="178"/>
      <c r="C103" s="165" t="s">
        <v>293</v>
      </c>
      <c r="D103" s="514" t="s">
        <v>303</v>
      </c>
      <c r="E103" s="515"/>
      <c r="F103" s="177"/>
      <c r="G103" s="177"/>
      <c r="H103" s="179">
        <f>SUM(H92:H102)</f>
        <v>0</v>
      </c>
      <c r="J103" s="49"/>
    </row>
    <row r="104" spans="1:10" s="62" customFormat="1" ht="15.75" thickTop="1" x14ac:dyDescent="0.25">
      <c r="A104" s="80"/>
      <c r="B104" s="74"/>
      <c r="C104" s="72"/>
      <c r="D104" s="120"/>
      <c r="E104" s="89"/>
      <c r="F104" s="69"/>
      <c r="G104" s="69"/>
      <c r="H104" s="70"/>
      <c r="J104" s="49"/>
    </row>
    <row r="105" spans="1:10" s="62" customFormat="1" x14ac:dyDescent="0.25">
      <c r="A105" s="78" t="s">
        <v>203</v>
      </c>
      <c r="B105" s="58"/>
      <c r="C105" s="58"/>
      <c r="D105" s="56" t="s">
        <v>315</v>
      </c>
      <c r="E105" s="59"/>
      <c r="F105" s="60"/>
      <c r="G105" s="60"/>
      <c r="H105" s="60"/>
      <c r="J105" s="49"/>
    </row>
    <row r="106" spans="1:10" s="62" customFormat="1" ht="31.5" hidden="1" outlineLevel="1" thickTop="1" thickBot="1" x14ac:dyDescent="0.3">
      <c r="A106" s="133" t="s">
        <v>273</v>
      </c>
      <c r="B106" s="445"/>
      <c r="C106" s="105" t="s">
        <v>22</v>
      </c>
      <c r="D106" s="433" t="s">
        <v>54</v>
      </c>
      <c r="E106" s="434" t="s">
        <v>52</v>
      </c>
      <c r="F106" s="425">
        <v>0.8</v>
      </c>
      <c r="G106" s="98">
        <f t="shared" ref="G106:G112" si="17">F106*$I$1</f>
        <v>1.04</v>
      </c>
      <c r="H106" s="435">
        <f>B106*G106</f>
        <v>0</v>
      </c>
      <c r="J106" s="49"/>
    </row>
    <row r="107" spans="1:10" s="62" customFormat="1" ht="31.5" hidden="1" outlineLevel="1" thickTop="1" thickBot="1" x14ac:dyDescent="0.3">
      <c r="A107" s="133" t="s">
        <v>274</v>
      </c>
      <c r="B107" s="445"/>
      <c r="C107" s="105" t="s">
        <v>22</v>
      </c>
      <c r="D107" s="433" t="s">
        <v>55</v>
      </c>
      <c r="E107" s="434" t="s">
        <v>53</v>
      </c>
      <c r="F107" s="425">
        <v>1.5</v>
      </c>
      <c r="G107" s="98">
        <f t="shared" si="17"/>
        <v>1.9500000000000002</v>
      </c>
      <c r="H107" s="435">
        <f>B107*G107</f>
        <v>0</v>
      </c>
      <c r="J107" s="49"/>
    </row>
    <row r="108" spans="1:10" s="62" customFormat="1" ht="31.5" hidden="1" outlineLevel="1" thickTop="1" thickBot="1" x14ac:dyDescent="0.3">
      <c r="A108" s="133" t="s">
        <v>275</v>
      </c>
      <c r="B108" s="445"/>
      <c r="C108" s="429" t="s">
        <v>22</v>
      </c>
      <c r="D108" s="421" t="s">
        <v>56</v>
      </c>
      <c r="E108" s="422" t="s">
        <v>19</v>
      </c>
      <c r="F108" s="425">
        <v>2.5</v>
      </c>
      <c r="G108" s="424">
        <f t="shared" si="17"/>
        <v>3.25</v>
      </c>
      <c r="H108" s="424">
        <f t="shared" ref="H108:H113" si="18">G108*B108</f>
        <v>0</v>
      </c>
      <c r="J108" s="49"/>
    </row>
    <row r="109" spans="1:10" s="62" customFormat="1" ht="31.5" hidden="1" outlineLevel="1" thickTop="1" thickBot="1" x14ac:dyDescent="0.3">
      <c r="A109" s="133" t="s">
        <v>276</v>
      </c>
      <c r="B109" s="445"/>
      <c r="C109" s="429" t="s">
        <v>22</v>
      </c>
      <c r="D109" s="421" t="s">
        <v>31</v>
      </c>
      <c r="E109" s="422" t="s">
        <v>57</v>
      </c>
      <c r="F109" s="425">
        <v>1.06</v>
      </c>
      <c r="G109" s="98">
        <f t="shared" si="17"/>
        <v>1.3780000000000001</v>
      </c>
      <c r="H109" s="424">
        <f t="shared" ref="H109" si="19">G109*B109</f>
        <v>0</v>
      </c>
      <c r="J109" s="49"/>
    </row>
    <row r="110" spans="1:10" s="62" customFormat="1" ht="16.5" hidden="1" outlineLevel="1" thickTop="1" thickBot="1" x14ac:dyDescent="0.3">
      <c r="A110" s="133" t="s">
        <v>277</v>
      </c>
      <c r="B110" s="445"/>
      <c r="C110" s="429" t="s">
        <v>7</v>
      </c>
      <c r="D110" s="421" t="s">
        <v>29</v>
      </c>
      <c r="E110" s="421" t="s">
        <v>201</v>
      </c>
      <c r="F110" s="425">
        <v>20</v>
      </c>
      <c r="G110" s="98">
        <f t="shared" si="17"/>
        <v>26</v>
      </c>
      <c r="H110" s="424">
        <f t="shared" si="18"/>
        <v>0</v>
      </c>
      <c r="J110" s="49"/>
    </row>
    <row r="111" spans="1:10" s="62" customFormat="1" ht="16.5" hidden="1" outlineLevel="1" thickTop="1" thickBot="1" x14ac:dyDescent="0.3">
      <c r="A111" s="133" t="s">
        <v>278</v>
      </c>
      <c r="B111" s="445"/>
      <c r="C111" s="429" t="s">
        <v>7</v>
      </c>
      <c r="D111" s="421" t="s">
        <v>28</v>
      </c>
      <c r="E111" s="421" t="s">
        <v>202</v>
      </c>
      <c r="F111" s="425">
        <v>80</v>
      </c>
      <c r="G111" s="98">
        <f t="shared" si="17"/>
        <v>104</v>
      </c>
      <c r="H111" s="424">
        <f t="shared" si="18"/>
        <v>0</v>
      </c>
      <c r="J111" s="49"/>
    </row>
    <row r="112" spans="1:10" s="62" customFormat="1" ht="16.5" hidden="1" outlineLevel="1" thickTop="1" thickBot="1" x14ac:dyDescent="0.3">
      <c r="A112" s="133" t="s">
        <v>279</v>
      </c>
      <c r="B112" s="445"/>
      <c r="C112" s="429" t="s">
        <v>21</v>
      </c>
      <c r="D112" s="421" t="s">
        <v>14</v>
      </c>
      <c r="E112" s="426" t="s">
        <v>20</v>
      </c>
      <c r="F112" s="425">
        <v>100</v>
      </c>
      <c r="G112" s="98">
        <f t="shared" si="17"/>
        <v>130</v>
      </c>
      <c r="H112" s="428">
        <f t="shared" si="18"/>
        <v>0</v>
      </c>
      <c r="J112" s="49"/>
    </row>
    <row r="113" spans="1:10" s="62" customFormat="1" ht="31.5" hidden="1" outlineLevel="1" thickTop="1" thickBot="1" x14ac:dyDescent="0.3">
      <c r="A113" s="133" t="s">
        <v>280</v>
      </c>
      <c r="B113" s="445"/>
      <c r="C113" s="105" t="s">
        <v>23</v>
      </c>
      <c r="D113" s="426" t="s">
        <v>15</v>
      </c>
      <c r="E113" s="427" t="s">
        <v>149</v>
      </c>
      <c r="F113" s="425"/>
      <c r="G113" s="98">
        <v>140</v>
      </c>
      <c r="H113" s="428">
        <f t="shared" si="18"/>
        <v>0</v>
      </c>
      <c r="J113" s="49"/>
    </row>
    <row r="114" spans="1:10" s="62" customFormat="1" ht="15.75" collapsed="1" thickBot="1" x14ac:dyDescent="0.3">
      <c r="A114" s="163"/>
      <c r="B114" s="165"/>
      <c r="C114" s="165" t="s">
        <v>294</v>
      </c>
      <c r="D114" s="514" t="s">
        <v>304</v>
      </c>
      <c r="E114" s="515"/>
      <c r="F114" s="179"/>
      <c r="G114" s="179"/>
      <c r="H114" s="179">
        <f>SUM(H106:H113)</f>
        <v>0</v>
      </c>
      <c r="J114" s="49"/>
    </row>
    <row r="115" spans="1:10" s="62" customFormat="1" ht="15.75" thickTop="1" x14ac:dyDescent="0.25">
      <c r="A115" s="80"/>
      <c r="B115" s="102"/>
      <c r="C115" s="72"/>
      <c r="D115" s="120"/>
      <c r="E115" s="89"/>
      <c r="F115" s="70"/>
      <c r="G115" s="70"/>
      <c r="H115" s="70"/>
      <c r="J115" s="49"/>
    </row>
    <row r="116" spans="1:10" s="62" customFormat="1" x14ac:dyDescent="0.25">
      <c r="A116" s="78" t="s">
        <v>204</v>
      </c>
      <c r="B116" s="58"/>
      <c r="C116" s="58"/>
      <c r="D116" s="56" t="s">
        <v>208</v>
      </c>
      <c r="E116" s="59"/>
      <c r="F116" s="60"/>
      <c r="G116" s="60"/>
      <c r="H116" s="60"/>
      <c r="J116" s="49"/>
    </row>
    <row r="117" spans="1:10" s="62" customFormat="1" ht="121.5" hidden="1" outlineLevel="1" thickTop="1" thickBot="1" x14ac:dyDescent="0.3">
      <c r="A117" s="133" t="s">
        <v>101</v>
      </c>
      <c r="B117" s="445"/>
      <c r="C117" s="429" t="s">
        <v>7</v>
      </c>
      <c r="D117" s="427" t="s">
        <v>228</v>
      </c>
      <c r="E117" s="434" t="s">
        <v>205</v>
      </c>
      <c r="F117" s="425"/>
      <c r="G117" s="424">
        <v>850</v>
      </c>
      <c r="H117" s="435">
        <f>B117*G117</f>
        <v>0</v>
      </c>
      <c r="J117" s="49"/>
    </row>
    <row r="118" spans="1:10" s="62" customFormat="1" ht="121.5" hidden="1" outlineLevel="1" thickTop="1" thickBot="1" x14ac:dyDescent="0.3">
      <c r="A118" s="133" t="s">
        <v>102</v>
      </c>
      <c r="B118" s="445"/>
      <c r="C118" s="429" t="s">
        <v>7</v>
      </c>
      <c r="D118" s="427" t="s">
        <v>229</v>
      </c>
      <c r="E118" s="434" t="s">
        <v>206</v>
      </c>
      <c r="F118" s="425"/>
      <c r="G118" s="424">
        <v>950</v>
      </c>
      <c r="H118" s="435">
        <f t="shared" ref="H118" si="20">B118*G118</f>
        <v>0</v>
      </c>
      <c r="J118" s="49"/>
    </row>
    <row r="119" spans="1:10" s="62" customFormat="1" ht="166.5" hidden="1" outlineLevel="1" thickTop="1" thickBot="1" x14ac:dyDescent="0.3">
      <c r="A119" s="133" t="s">
        <v>103</v>
      </c>
      <c r="B119" s="445"/>
      <c r="C119" s="429" t="s">
        <v>7</v>
      </c>
      <c r="D119" s="426" t="s">
        <v>61</v>
      </c>
      <c r="E119" s="434" t="s">
        <v>378</v>
      </c>
      <c r="F119" s="425"/>
      <c r="G119" s="424">
        <v>990</v>
      </c>
      <c r="H119" s="435">
        <f t="shared" ref="H119:H124" si="21">B119*G119</f>
        <v>0</v>
      </c>
      <c r="J119" s="49"/>
    </row>
    <row r="120" spans="1:10" s="62" customFormat="1" ht="166.5" hidden="1" outlineLevel="1" thickTop="1" thickBot="1" x14ac:dyDescent="0.3">
      <c r="A120" s="133" t="s">
        <v>159</v>
      </c>
      <c r="B120" s="445"/>
      <c r="C120" s="429" t="s">
        <v>7</v>
      </c>
      <c r="D120" s="426" t="s">
        <v>64</v>
      </c>
      <c r="E120" s="434" t="s">
        <v>377</v>
      </c>
      <c r="F120" s="425"/>
      <c r="G120" s="424">
        <v>1090</v>
      </c>
      <c r="H120" s="435">
        <f t="shared" ref="H120" si="22">B120*G120</f>
        <v>0</v>
      </c>
      <c r="J120" s="49"/>
    </row>
    <row r="121" spans="1:10" s="62" customFormat="1" ht="166.5" hidden="1" outlineLevel="1" thickTop="1" thickBot="1" x14ac:dyDescent="0.3">
      <c r="A121" s="133" t="s">
        <v>160</v>
      </c>
      <c r="B121" s="445"/>
      <c r="C121" s="429" t="s">
        <v>7</v>
      </c>
      <c r="D121" s="426" t="s">
        <v>62</v>
      </c>
      <c r="E121" s="434" t="s">
        <v>376</v>
      </c>
      <c r="F121" s="425"/>
      <c r="G121" s="424">
        <v>1200</v>
      </c>
      <c r="H121" s="435">
        <f t="shared" si="21"/>
        <v>0</v>
      </c>
      <c r="J121" s="49"/>
    </row>
    <row r="122" spans="1:10" s="62" customFormat="1" ht="166.5" hidden="1" outlineLevel="1" thickTop="1" thickBot="1" x14ac:dyDescent="0.3">
      <c r="A122" s="133" t="s">
        <v>281</v>
      </c>
      <c r="B122" s="445"/>
      <c r="C122" s="429" t="s">
        <v>7</v>
      </c>
      <c r="D122" s="426" t="s">
        <v>65</v>
      </c>
      <c r="E122" s="434" t="s">
        <v>379</v>
      </c>
      <c r="F122" s="425"/>
      <c r="G122" s="424">
        <v>1300</v>
      </c>
      <c r="H122" s="435">
        <f t="shared" ref="H122" si="23">B122*G122</f>
        <v>0</v>
      </c>
      <c r="J122" s="49"/>
    </row>
    <row r="123" spans="1:10" s="62" customFormat="1" ht="151.5" hidden="1" outlineLevel="1" thickTop="1" thickBot="1" x14ac:dyDescent="0.3">
      <c r="A123" s="133" t="s">
        <v>282</v>
      </c>
      <c r="B123" s="445"/>
      <c r="C123" s="429" t="s">
        <v>7</v>
      </c>
      <c r="D123" s="426" t="s">
        <v>63</v>
      </c>
      <c r="E123" s="434" t="s">
        <v>380</v>
      </c>
      <c r="F123" s="425"/>
      <c r="G123" s="424">
        <v>1500</v>
      </c>
      <c r="H123" s="435">
        <f t="shared" si="21"/>
        <v>0</v>
      </c>
      <c r="J123" s="49"/>
    </row>
    <row r="124" spans="1:10" s="62" customFormat="1" ht="166.5" hidden="1" outlineLevel="1" thickTop="1" thickBot="1" x14ac:dyDescent="0.3">
      <c r="A124" s="133" t="s">
        <v>283</v>
      </c>
      <c r="B124" s="445"/>
      <c r="C124" s="429" t="s">
        <v>7</v>
      </c>
      <c r="D124" s="426" t="s">
        <v>66</v>
      </c>
      <c r="E124" s="434" t="s">
        <v>381</v>
      </c>
      <c r="F124" s="425"/>
      <c r="G124" s="424">
        <v>1600</v>
      </c>
      <c r="H124" s="435">
        <f t="shared" si="21"/>
        <v>0</v>
      </c>
      <c r="J124" s="49"/>
    </row>
    <row r="125" spans="1:10" s="62" customFormat="1" ht="31.5" hidden="1" outlineLevel="1" thickTop="1" thickBot="1" x14ac:dyDescent="0.3">
      <c r="A125" s="133" t="s">
        <v>284</v>
      </c>
      <c r="B125" s="445"/>
      <c r="C125" s="105" t="s">
        <v>23</v>
      </c>
      <c r="D125" s="426" t="s">
        <v>15</v>
      </c>
      <c r="E125" s="427" t="s">
        <v>149</v>
      </c>
      <c r="F125" s="425"/>
      <c r="G125" s="98">
        <v>140</v>
      </c>
      <c r="H125" s="428">
        <f t="shared" ref="H125" si="24">G125*B125</f>
        <v>0</v>
      </c>
      <c r="J125" s="49"/>
    </row>
    <row r="126" spans="1:10" s="62" customFormat="1" ht="16.5" hidden="1" outlineLevel="1" thickTop="1" thickBot="1" x14ac:dyDescent="0.3">
      <c r="A126" s="133" t="s">
        <v>285</v>
      </c>
      <c r="B126" s="445"/>
      <c r="C126" s="429" t="s">
        <v>21</v>
      </c>
      <c r="D126" s="421" t="s">
        <v>48</v>
      </c>
      <c r="E126" s="421" t="s">
        <v>230</v>
      </c>
      <c r="F126" s="425">
        <v>120</v>
      </c>
      <c r="G126" s="428">
        <f>F126*$I$1</f>
        <v>156</v>
      </c>
      <c r="H126" s="428">
        <f>G126*B126</f>
        <v>0</v>
      </c>
      <c r="J126" s="49"/>
    </row>
    <row r="127" spans="1:10" s="62" customFormat="1" ht="16.5" hidden="1" outlineLevel="1" thickTop="1" thickBot="1" x14ac:dyDescent="0.3">
      <c r="A127" s="133" t="s">
        <v>410</v>
      </c>
      <c r="B127" s="445"/>
      <c r="C127" s="429" t="s">
        <v>21</v>
      </c>
      <c r="D127" s="421" t="s">
        <v>411</v>
      </c>
      <c r="E127" s="421"/>
      <c r="F127" s="425">
        <v>100</v>
      </c>
      <c r="G127" s="428">
        <f>F127*$I$1</f>
        <v>130</v>
      </c>
      <c r="H127" s="428">
        <f>G127*B127</f>
        <v>0</v>
      </c>
      <c r="J127" s="49"/>
    </row>
    <row r="128" spans="1:10" s="62" customFormat="1" ht="15.75" collapsed="1" thickBot="1" x14ac:dyDescent="0.3">
      <c r="A128" s="163"/>
      <c r="B128" s="165"/>
      <c r="C128" s="165" t="s">
        <v>295</v>
      </c>
      <c r="D128" s="514" t="s">
        <v>305</v>
      </c>
      <c r="E128" s="515"/>
      <c r="F128" s="179"/>
      <c r="G128" s="179"/>
      <c r="H128" s="179">
        <f>SUM(H117:H127)</f>
        <v>0</v>
      </c>
      <c r="J128" s="49"/>
    </row>
    <row r="129" spans="1:10 16384:16384" s="62" customFormat="1" ht="15.75" thickTop="1" x14ac:dyDescent="0.25">
      <c r="A129" s="80"/>
      <c r="B129" s="102"/>
      <c r="C129" s="72"/>
      <c r="D129" s="93"/>
      <c r="E129" s="100"/>
      <c r="F129" s="70"/>
      <c r="G129" s="70"/>
      <c r="H129" s="70"/>
      <c r="J129" s="49"/>
    </row>
    <row r="130" spans="1:10 16384:16384" s="12" customFormat="1" x14ac:dyDescent="0.25">
      <c r="A130" s="83"/>
      <c r="B130" s="75"/>
      <c r="C130" s="112"/>
      <c r="D130" s="6" t="s">
        <v>157</v>
      </c>
      <c r="E130" s="24"/>
      <c r="F130" s="25"/>
      <c r="G130" s="25"/>
      <c r="H130" s="25"/>
      <c r="J130"/>
    </row>
    <row r="131" spans="1:10 16384:16384" s="12" customFormat="1" x14ac:dyDescent="0.25">
      <c r="A131" s="79" t="s">
        <v>207</v>
      </c>
      <c r="B131" s="75"/>
      <c r="C131" s="58"/>
      <c r="D131" s="6" t="s">
        <v>382</v>
      </c>
      <c r="E131" s="24"/>
      <c r="F131" s="18"/>
      <c r="G131" s="25"/>
      <c r="H131" s="25"/>
      <c r="J131"/>
    </row>
    <row r="132" spans="1:10 16384:16384" s="12" customFormat="1" ht="76.5" hidden="1" outlineLevel="1" thickTop="1" thickBot="1" x14ac:dyDescent="0.3">
      <c r="A132" s="133" t="s">
        <v>286</v>
      </c>
      <c r="B132" s="445"/>
      <c r="C132" s="429" t="s">
        <v>21</v>
      </c>
      <c r="D132" s="422" t="s">
        <v>345</v>
      </c>
      <c r="E132" s="422" t="s">
        <v>346</v>
      </c>
      <c r="F132" s="425"/>
      <c r="G132" s="428">
        <f t="shared" ref="G132:G139" si="25">F132*$I$1</f>
        <v>0</v>
      </c>
      <c r="H132" s="424">
        <f t="shared" ref="H132:H135" si="26">G132*B132</f>
        <v>0</v>
      </c>
      <c r="J132"/>
      <c r="XFD132" s="12">
        <f>SUM(B132:XFC132)</f>
        <v>0</v>
      </c>
    </row>
    <row r="133" spans="1:10 16384:16384" s="12" customFormat="1" ht="61.5" hidden="1" outlineLevel="1" thickTop="1" thickBot="1" x14ac:dyDescent="0.3">
      <c r="A133" s="133" t="s">
        <v>287</v>
      </c>
      <c r="B133" s="445"/>
      <c r="C133" s="429" t="s">
        <v>21</v>
      </c>
      <c r="D133" s="422" t="s">
        <v>384</v>
      </c>
      <c r="E133" s="422" t="s">
        <v>72</v>
      </c>
      <c r="F133" s="425">
        <v>50</v>
      </c>
      <c r="G133" s="428">
        <f t="shared" si="25"/>
        <v>65</v>
      </c>
      <c r="H133" s="424">
        <f t="shared" si="26"/>
        <v>0</v>
      </c>
      <c r="J133"/>
      <c r="XFD133" s="12">
        <f>SUM(B133:XFC133)</f>
        <v>115</v>
      </c>
    </row>
    <row r="134" spans="1:10 16384:16384" s="12" customFormat="1" ht="61.5" hidden="1" outlineLevel="1" thickTop="1" thickBot="1" x14ac:dyDescent="0.3">
      <c r="A134" s="133" t="s">
        <v>288</v>
      </c>
      <c r="B134" s="445"/>
      <c r="C134" s="429" t="s">
        <v>32</v>
      </c>
      <c r="D134" s="436" t="s">
        <v>232</v>
      </c>
      <c r="E134" s="422" t="s">
        <v>156</v>
      </c>
      <c r="F134" s="425">
        <v>5</v>
      </c>
      <c r="G134" s="428">
        <f t="shared" si="25"/>
        <v>6.5</v>
      </c>
      <c r="H134" s="424">
        <f t="shared" si="26"/>
        <v>0</v>
      </c>
      <c r="J134"/>
      <c r="XFD134" s="12">
        <f>SUM(B134:XFC134)</f>
        <v>11.5</v>
      </c>
    </row>
    <row r="135" spans="1:10 16384:16384" s="12" customFormat="1" ht="76.5" hidden="1" outlineLevel="1" thickTop="1" thickBot="1" x14ac:dyDescent="0.3">
      <c r="A135" s="133" t="s">
        <v>289</v>
      </c>
      <c r="B135" s="445"/>
      <c r="C135" s="429" t="s">
        <v>32</v>
      </c>
      <c r="D135" s="422" t="s">
        <v>73</v>
      </c>
      <c r="E135" s="437" t="s">
        <v>347</v>
      </c>
      <c r="F135" s="423">
        <v>6.5</v>
      </c>
      <c r="G135" s="428">
        <f t="shared" si="25"/>
        <v>8.4500000000000011</v>
      </c>
      <c r="H135" s="424">
        <f t="shared" si="26"/>
        <v>0</v>
      </c>
      <c r="J135"/>
      <c r="XFD135" s="12">
        <f>SUM(B135:XFC135)</f>
        <v>14.950000000000001</v>
      </c>
    </row>
    <row r="136" spans="1:10 16384:16384" s="62" customFormat="1" ht="16.5" hidden="1" outlineLevel="1" thickTop="1" thickBot="1" x14ac:dyDescent="0.3">
      <c r="A136" s="133" t="s">
        <v>290</v>
      </c>
      <c r="B136" s="445"/>
      <c r="C136" s="429" t="s">
        <v>32</v>
      </c>
      <c r="D136" s="422" t="s">
        <v>231</v>
      </c>
      <c r="E136" s="437"/>
      <c r="F136" s="423">
        <v>2</v>
      </c>
      <c r="G136" s="428">
        <f t="shared" si="25"/>
        <v>2.6</v>
      </c>
      <c r="H136" s="424">
        <f t="shared" ref="H136:H138" si="27">G136*B136</f>
        <v>0</v>
      </c>
      <c r="J136" s="49"/>
    </row>
    <row r="137" spans="1:10 16384:16384" s="62" customFormat="1" ht="16.5" hidden="1" outlineLevel="1" thickTop="1" thickBot="1" x14ac:dyDescent="0.3">
      <c r="A137" s="133" t="s">
        <v>291</v>
      </c>
      <c r="B137" s="445"/>
      <c r="C137" s="429" t="s">
        <v>21</v>
      </c>
      <c r="D137" s="422" t="s">
        <v>317</v>
      </c>
      <c r="E137" s="437"/>
      <c r="F137" s="423">
        <v>10</v>
      </c>
      <c r="G137" s="428">
        <f t="shared" si="25"/>
        <v>13</v>
      </c>
      <c r="H137" s="424">
        <f t="shared" si="27"/>
        <v>0</v>
      </c>
      <c r="J137" s="49"/>
    </row>
    <row r="138" spans="1:10 16384:16384" s="62" customFormat="1" ht="31.5" hidden="1" outlineLevel="1" thickTop="1" thickBot="1" x14ac:dyDescent="0.3">
      <c r="A138" s="133" t="s">
        <v>316</v>
      </c>
      <c r="B138" s="445"/>
      <c r="C138" s="429" t="s">
        <v>21</v>
      </c>
      <c r="D138" s="422" t="s">
        <v>348</v>
      </c>
      <c r="E138" s="437"/>
      <c r="F138" s="423">
        <v>20</v>
      </c>
      <c r="G138" s="428">
        <f t="shared" si="25"/>
        <v>26</v>
      </c>
      <c r="H138" s="424">
        <f t="shared" si="27"/>
        <v>0</v>
      </c>
      <c r="J138" s="49"/>
    </row>
    <row r="139" spans="1:10 16384:16384" s="12" customFormat="1" ht="16.5" hidden="1" outlineLevel="1" thickTop="1" thickBot="1" x14ac:dyDescent="0.3">
      <c r="A139" s="133" t="s">
        <v>318</v>
      </c>
      <c r="B139" s="445"/>
      <c r="C139" s="429" t="s">
        <v>32</v>
      </c>
      <c r="D139" s="421" t="s">
        <v>158</v>
      </c>
      <c r="E139" s="421"/>
      <c r="F139" s="423">
        <v>2</v>
      </c>
      <c r="G139" s="428">
        <f t="shared" si="25"/>
        <v>2.6</v>
      </c>
      <c r="H139" s="424">
        <f t="shared" ref="H139" si="28">G139*B139</f>
        <v>0</v>
      </c>
      <c r="J139"/>
      <c r="XFD139" s="12">
        <f>SUM(B139:XFC139)</f>
        <v>4.5999999999999996</v>
      </c>
    </row>
    <row r="140" spans="1:10 16384:16384" s="12" customFormat="1" ht="15.75" collapsed="1" thickBot="1" x14ac:dyDescent="0.3">
      <c r="A140" s="163"/>
      <c r="B140" s="170"/>
      <c r="C140" s="171" t="s">
        <v>298</v>
      </c>
      <c r="D140" s="520" t="s">
        <v>306</v>
      </c>
      <c r="E140" s="520"/>
      <c r="F140" s="181"/>
      <c r="G140" s="182"/>
      <c r="H140" s="175">
        <f>SUM(H132:H139)</f>
        <v>0</v>
      </c>
      <c r="J140"/>
    </row>
    <row r="141" spans="1:10 16384:16384" s="12" customFormat="1" ht="15.75" thickTop="1" x14ac:dyDescent="0.25">
      <c r="A141" s="80"/>
      <c r="B141" s="87"/>
      <c r="C141" s="103"/>
      <c r="D141" s="47"/>
      <c r="E141" s="47"/>
      <c r="F141" s="48"/>
      <c r="G141" s="42"/>
      <c r="H141" s="35"/>
      <c r="J141"/>
    </row>
    <row r="142" spans="1:10 16384:16384" s="12" customFormat="1" x14ac:dyDescent="0.25">
      <c r="A142" s="80"/>
      <c r="B142" s="85"/>
      <c r="C142" s="211" t="s">
        <v>296</v>
      </c>
      <c r="D142" s="38"/>
      <c r="E142" s="158" t="str">
        <f>E24</f>
        <v>A1/B1 - Netzanschlusskosten</v>
      </c>
      <c r="F142" s="43"/>
      <c r="G142" s="41"/>
      <c r="H142" s="41">
        <f>H24</f>
        <v>0</v>
      </c>
      <c r="J142"/>
    </row>
    <row r="143" spans="1:10 16384:16384" s="12" customFormat="1" x14ac:dyDescent="0.25">
      <c r="A143" s="80"/>
      <c r="B143" s="85"/>
      <c r="C143" s="211" t="s">
        <v>308</v>
      </c>
      <c r="D143" s="38"/>
      <c r="E143" s="158" t="str">
        <f>E42</f>
        <v>Netzbereitstellungsentgelt [kW]</v>
      </c>
      <c r="F143" s="43"/>
      <c r="G143" s="41"/>
      <c r="H143" s="41">
        <f>H42</f>
        <v>0</v>
      </c>
      <c r="J143"/>
    </row>
    <row r="144" spans="1:10 16384:16384" s="12" customFormat="1" x14ac:dyDescent="0.25">
      <c r="A144" s="80"/>
      <c r="B144" s="85"/>
      <c r="C144" s="211" t="s">
        <v>297</v>
      </c>
      <c r="D144" s="38"/>
      <c r="E144" s="140" t="str">
        <f>D68</f>
        <v>Summe A2/B2 - Hausanschluss - Haupsicherungskasten - Zählerverteiler</v>
      </c>
      <c r="F144" s="43"/>
      <c r="G144" s="41"/>
      <c r="H144" s="41">
        <f>H68</f>
        <v>0</v>
      </c>
      <c r="J144"/>
    </row>
    <row r="145" spans="1:10" s="62" customFormat="1" x14ac:dyDescent="0.25">
      <c r="A145" s="80"/>
      <c r="B145" s="87"/>
      <c r="C145" s="124" t="s">
        <v>371</v>
      </c>
      <c r="D145" s="88"/>
      <c r="E145" s="89" t="s">
        <v>320</v>
      </c>
      <c r="F145" s="48"/>
      <c r="G145" s="42"/>
      <c r="H145" s="35">
        <f>H142+H143+H144</f>
        <v>0</v>
      </c>
      <c r="J145" s="49"/>
    </row>
    <row r="146" spans="1:10" s="62" customFormat="1" x14ac:dyDescent="0.25">
      <c r="A146" s="80"/>
      <c r="B146" s="87"/>
      <c r="C146" s="124"/>
      <c r="D146" s="88"/>
      <c r="E146" s="89"/>
      <c r="F146" s="48"/>
      <c r="G146" s="42"/>
      <c r="H146" s="35"/>
      <c r="J146" s="49"/>
    </row>
    <row r="147" spans="1:10" s="62" customFormat="1" x14ac:dyDescent="0.25">
      <c r="A147" s="80"/>
      <c r="B147" s="85"/>
      <c r="C147" s="211" t="s">
        <v>292</v>
      </c>
      <c r="D147" s="38"/>
      <c r="E147" s="140" t="str">
        <f>D89</f>
        <v>Summe C - EVT - Energieverteiler E-Ladetstation / Master Station mit Lastmanagement</v>
      </c>
      <c r="F147" s="43"/>
      <c r="G147" s="41"/>
      <c r="H147" s="41">
        <f>H89</f>
        <v>0</v>
      </c>
      <c r="J147" s="49"/>
    </row>
    <row r="148" spans="1:10" s="62" customFormat="1" x14ac:dyDescent="0.25">
      <c r="A148" s="84"/>
      <c r="B148" s="86"/>
      <c r="C148" s="212" t="s">
        <v>292</v>
      </c>
      <c r="D148" s="142"/>
      <c r="E148" s="141" t="s">
        <v>321</v>
      </c>
      <c r="F148" s="44"/>
      <c r="G148" s="45"/>
      <c r="H148" s="46">
        <f>H147+H145</f>
        <v>0</v>
      </c>
      <c r="J148" s="49"/>
    </row>
    <row r="149" spans="1:10" s="62" customFormat="1" x14ac:dyDescent="0.25">
      <c r="A149" s="80"/>
      <c r="B149" s="87"/>
      <c r="C149" s="124"/>
      <c r="D149" s="88"/>
      <c r="E149" s="89"/>
      <c r="F149" s="48"/>
      <c r="G149" s="42"/>
      <c r="H149" s="35"/>
      <c r="J149" s="49"/>
    </row>
    <row r="150" spans="1:10" s="62" customFormat="1" x14ac:dyDescent="0.25">
      <c r="A150" s="80"/>
      <c r="B150" s="85"/>
      <c r="C150" s="211" t="s">
        <v>293</v>
      </c>
      <c r="D150" s="38"/>
      <c r="E150" s="140" t="str">
        <f>D103</f>
        <v xml:space="preserve">Summe A3 - Tragsysteme von der Master Station zu den Wallboxen / Stellplätzen </v>
      </c>
      <c r="F150" s="43"/>
      <c r="G150" s="41"/>
      <c r="H150" s="41">
        <f>H103</f>
        <v>0</v>
      </c>
      <c r="J150" s="49"/>
    </row>
    <row r="151" spans="1:10" s="62" customFormat="1" x14ac:dyDescent="0.25">
      <c r="A151" s="143"/>
      <c r="B151" s="144"/>
      <c r="C151" s="185"/>
      <c r="D151" s="146"/>
      <c r="E151" s="145" t="s">
        <v>319</v>
      </c>
      <c r="F151" s="147"/>
      <c r="G151" s="148"/>
      <c r="H151" s="149">
        <f>H148+H150</f>
        <v>0</v>
      </c>
      <c r="J151" s="49"/>
    </row>
    <row r="152" spans="1:10" s="62" customFormat="1" x14ac:dyDescent="0.25">
      <c r="A152" s="80"/>
      <c r="B152" s="87"/>
      <c r="C152" s="124"/>
      <c r="D152" s="88"/>
      <c r="E152" s="89"/>
      <c r="F152" s="48"/>
      <c r="G152" s="42"/>
      <c r="H152" s="35"/>
      <c r="J152" s="49"/>
    </row>
    <row r="153" spans="1:10" s="62" customFormat="1" x14ac:dyDescent="0.25">
      <c r="A153" s="80"/>
      <c r="B153" s="85"/>
      <c r="C153" s="211" t="s">
        <v>294</v>
      </c>
      <c r="D153" s="38"/>
      <c r="E153" s="140" t="str">
        <f>D114</f>
        <v>Summe B3 - Anspeiseleitungen für Wallbox/en bzw. Stellplätze</v>
      </c>
      <c r="F153" s="43"/>
      <c r="G153" s="41"/>
      <c r="H153" s="41">
        <f>H114</f>
        <v>0</v>
      </c>
      <c r="J153" s="49"/>
    </row>
    <row r="154" spans="1:10" s="12" customFormat="1" x14ac:dyDescent="0.25">
      <c r="A154" s="80"/>
      <c r="B154" s="85"/>
      <c r="C154" s="211" t="s">
        <v>295</v>
      </c>
      <c r="D154" s="38"/>
      <c r="E154" s="140" t="str">
        <f>D128</f>
        <v xml:space="preserve">Summe - Walbox/en (Lieferung, Installation und Anschluss) </v>
      </c>
      <c r="F154" s="43"/>
      <c r="G154" s="41"/>
      <c r="H154" s="41">
        <f>H128</f>
        <v>0</v>
      </c>
      <c r="J154"/>
    </row>
    <row r="155" spans="1:10" s="62" customFormat="1" x14ac:dyDescent="0.25">
      <c r="A155" s="150"/>
      <c r="B155" s="151"/>
      <c r="C155" s="213" t="s">
        <v>372</v>
      </c>
      <c r="D155" s="153"/>
      <c r="E155" s="152" t="s">
        <v>309</v>
      </c>
      <c r="F155" s="154"/>
      <c r="G155" s="155"/>
      <c r="H155" s="156">
        <f>H151+H153+H154</f>
        <v>0</v>
      </c>
      <c r="J155" s="49"/>
    </row>
    <row r="156" spans="1:10" s="12" customFormat="1" x14ac:dyDescent="0.25">
      <c r="A156" s="80"/>
      <c r="B156" s="85"/>
      <c r="C156" s="211" t="s">
        <v>298</v>
      </c>
      <c r="D156" s="38"/>
      <c r="E156" s="140" t="str">
        <f>D140</f>
        <v xml:space="preserve">Summe Betrieb - laufende, montaliche Kosten, Betriebsführung, Service &amp; Wartung </v>
      </c>
      <c r="F156" s="43"/>
      <c r="G156" s="41"/>
      <c r="H156" s="41">
        <f>H140</f>
        <v>0</v>
      </c>
      <c r="J156"/>
    </row>
    <row r="157" spans="1:10" s="12" customFormat="1" x14ac:dyDescent="0.25">
      <c r="A157" s="516" t="s">
        <v>152</v>
      </c>
      <c r="B157" s="516"/>
      <c r="C157" s="516"/>
      <c r="D157" s="516"/>
      <c r="E157" s="516"/>
      <c r="F157" s="516"/>
      <c r="G157" s="516"/>
      <c r="H157" s="157">
        <f>H155+H156</f>
        <v>0</v>
      </c>
      <c r="J157"/>
    </row>
    <row r="158" spans="1:10" s="12" customFormat="1" x14ac:dyDescent="0.25">
      <c r="A158" s="28"/>
      <c r="B158" s="62"/>
      <c r="C158" s="82"/>
      <c r="D158"/>
      <c r="E158"/>
      <c r="F158" s="15"/>
      <c r="G158"/>
      <c r="H158" s="3"/>
      <c r="J158"/>
    </row>
    <row r="159" spans="1:10" s="12" customFormat="1" x14ac:dyDescent="0.25">
      <c r="A159" s="493" t="s">
        <v>8</v>
      </c>
      <c r="B159" s="493"/>
      <c r="C159" s="493"/>
      <c r="D159" s="493"/>
      <c r="E159" s="493"/>
      <c r="F159" s="493"/>
      <c r="G159" s="493"/>
      <c r="H159" s="3">
        <f>H157*0.2</f>
        <v>0</v>
      </c>
      <c r="J159"/>
    </row>
    <row r="160" spans="1:10" s="12" customFormat="1" x14ac:dyDescent="0.25">
      <c r="A160" s="512" t="s">
        <v>322</v>
      </c>
      <c r="B160" s="512"/>
      <c r="C160" s="512"/>
      <c r="D160" s="512"/>
      <c r="E160" s="512"/>
      <c r="F160" s="512"/>
      <c r="G160" s="512"/>
      <c r="H160" s="186">
        <f>H159+H157</f>
        <v>0</v>
      </c>
      <c r="J160"/>
    </row>
    <row r="161" spans="1:10" s="62" customFormat="1" x14ac:dyDescent="0.25">
      <c r="A161" s="7"/>
      <c r="B161" s="7"/>
      <c r="C161" s="7"/>
      <c r="D161" s="7"/>
      <c r="E161" s="7"/>
      <c r="F161" s="7"/>
      <c r="G161" s="7"/>
      <c r="H161" s="32"/>
      <c r="J161" s="49"/>
    </row>
    <row r="162" spans="1:10" s="62" customFormat="1" x14ac:dyDescent="0.25">
      <c r="A162" s="208" t="s">
        <v>357</v>
      </c>
      <c r="B162" s="92"/>
      <c r="C162" s="201"/>
      <c r="D162" s="202" t="s">
        <v>351</v>
      </c>
      <c r="E162" s="202"/>
      <c r="F162" s="203"/>
      <c r="G162" s="203" t="s">
        <v>356</v>
      </c>
      <c r="H162" s="204"/>
      <c r="J162" s="49"/>
    </row>
    <row r="163" spans="1:10" s="62" customFormat="1" ht="45" hidden="1" customHeight="1" outlineLevel="1" thickBot="1" x14ac:dyDescent="0.3">
      <c r="A163" s="187"/>
      <c r="B163" s="249" t="s">
        <v>349</v>
      </c>
      <c r="C163" s="249" t="s">
        <v>4</v>
      </c>
      <c r="D163" s="509" t="s">
        <v>373</v>
      </c>
      <c r="E163" s="509"/>
      <c r="F163" s="509"/>
      <c r="G163" s="199"/>
      <c r="H163" s="199"/>
      <c r="J163" s="49"/>
    </row>
    <row r="164" spans="1:10" s="62" customFormat="1" ht="16.5" hidden="1" outlineLevel="1" thickTop="1" thickBot="1" x14ac:dyDescent="0.3">
      <c r="A164" s="7"/>
      <c r="B164" s="445"/>
      <c r="C164" s="117" t="s">
        <v>21</v>
      </c>
      <c r="D164" s="7" t="s">
        <v>129</v>
      </c>
      <c r="E164" s="7"/>
      <c r="F164" s="19"/>
      <c r="G164" s="446">
        <v>0</v>
      </c>
      <c r="H164" s="52">
        <f>G164*B164</f>
        <v>0</v>
      </c>
      <c r="J164" s="49"/>
    </row>
    <row r="165" spans="1:10" s="62" customFormat="1" ht="16.5" hidden="1" outlineLevel="1" thickTop="1" thickBot="1" x14ac:dyDescent="0.3">
      <c r="A165" s="7"/>
      <c r="B165" s="445"/>
      <c r="C165" s="117" t="s">
        <v>21</v>
      </c>
      <c r="D165" s="7" t="s">
        <v>41</v>
      </c>
      <c r="E165" s="7"/>
      <c r="F165" s="19"/>
      <c r="G165" s="446">
        <v>0</v>
      </c>
      <c r="H165" s="52">
        <f>G165*B165</f>
        <v>0</v>
      </c>
      <c r="J165" s="49"/>
    </row>
    <row r="166" spans="1:10" s="62" customFormat="1" ht="16.5" hidden="1" outlineLevel="1" thickTop="1" thickBot="1" x14ac:dyDescent="0.3">
      <c r="A166" s="7"/>
      <c r="B166" s="445"/>
      <c r="C166" s="117" t="s">
        <v>21</v>
      </c>
      <c r="D166" s="7" t="s">
        <v>36</v>
      </c>
      <c r="E166" s="7"/>
      <c r="F166" s="19"/>
      <c r="G166" s="446">
        <v>0</v>
      </c>
      <c r="H166" s="52">
        <f t="shared" ref="H166:H175" si="29">G166*B166</f>
        <v>0</v>
      </c>
      <c r="J166" s="49"/>
    </row>
    <row r="167" spans="1:10" s="62" customFormat="1" ht="16.5" hidden="1" outlineLevel="1" thickTop="1" thickBot="1" x14ac:dyDescent="0.3">
      <c r="A167" s="7"/>
      <c r="B167" s="445"/>
      <c r="C167" s="117" t="s">
        <v>21</v>
      </c>
      <c r="D167" s="7" t="s">
        <v>37</v>
      </c>
      <c r="E167" s="7"/>
      <c r="F167" s="19"/>
      <c r="G167" s="446">
        <v>0</v>
      </c>
      <c r="H167" s="52">
        <f t="shared" si="29"/>
        <v>0</v>
      </c>
      <c r="J167" s="49"/>
    </row>
    <row r="168" spans="1:10" s="62" customFormat="1" ht="16.5" hidden="1" outlineLevel="1" thickTop="1" thickBot="1" x14ac:dyDescent="0.3">
      <c r="A168" s="7"/>
      <c r="B168" s="445"/>
      <c r="C168" s="117" t="s">
        <v>21</v>
      </c>
      <c r="D168" s="7" t="s">
        <v>39</v>
      </c>
      <c r="E168" s="7"/>
      <c r="F168" s="19"/>
      <c r="G168" s="446">
        <v>0</v>
      </c>
      <c r="H168" s="52">
        <f t="shared" si="29"/>
        <v>0</v>
      </c>
      <c r="J168" s="49"/>
    </row>
    <row r="169" spans="1:10" s="62" customFormat="1" ht="16.5" hidden="1" outlineLevel="1" thickTop="1" thickBot="1" x14ac:dyDescent="0.3">
      <c r="A169" s="7"/>
      <c r="B169" s="445"/>
      <c r="C169" s="117" t="s">
        <v>21</v>
      </c>
      <c r="D169" s="7" t="s">
        <v>38</v>
      </c>
      <c r="E169" s="7"/>
      <c r="F169" s="19"/>
      <c r="G169" s="446">
        <v>0</v>
      </c>
      <c r="H169" s="52">
        <f t="shared" si="29"/>
        <v>0</v>
      </c>
      <c r="J169" s="49"/>
    </row>
    <row r="170" spans="1:10" s="62" customFormat="1" ht="16.5" hidden="1" outlineLevel="1" thickTop="1" thickBot="1" x14ac:dyDescent="0.3">
      <c r="A170" s="7"/>
      <c r="B170" s="445"/>
      <c r="C170" s="117" t="s">
        <v>21</v>
      </c>
      <c r="D170" s="7" t="s">
        <v>40</v>
      </c>
      <c r="E170" s="7"/>
      <c r="F170" s="19"/>
      <c r="G170" s="446">
        <v>0</v>
      </c>
      <c r="H170" s="52">
        <f t="shared" si="29"/>
        <v>0</v>
      </c>
      <c r="J170" s="49"/>
    </row>
    <row r="171" spans="1:10" s="62" customFormat="1" ht="16.5" hidden="1" outlineLevel="1" thickTop="1" thickBot="1" x14ac:dyDescent="0.3">
      <c r="A171" s="7"/>
      <c r="B171" s="445"/>
      <c r="C171" s="117" t="s">
        <v>21</v>
      </c>
      <c r="D171" s="7" t="s">
        <v>353</v>
      </c>
      <c r="E171" s="7"/>
      <c r="F171" s="19"/>
      <c r="G171" s="446">
        <v>0</v>
      </c>
      <c r="H171" s="52">
        <f t="shared" si="29"/>
        <v>0</v>
      </c>
      <c r="J171" s="49"/>
    </row>
    <row r="172" spans="1:10" s="62" customFormat="1" ht="31.5" hidden="1" customHeight="1" outlineLevel="2" thickTop="1" thickBot="1" x14ac:dyDescent="0.3">
      <c r="A172" s="7"/>
      <c r="B172" s="445"/>
      <c r="C172" s="188" t="s">
        <v>21</v>
      </c>
      <c r="D172" s="509" t="s">
        <v>359</v>
      </c>
      <c r="E172" s="509"/>
      <c r="F172" s="19"/>
      <c r="G172" s="446">
        <v>300</v>
      </c>
      <c r="H172" s="52">
        <f t="shared" si="29"/>
        <v>0</v>
      </c>
      <c r="J172" s="49"/>
    </row>
    <row r="173" spans="1:10" s="62" customFormat="1" ht="16.5" hidden="1" outlineLevel="2" thickTop="1" thickBot="1" x14ac:dyDescent="0.3">
      <c r="A173" s="7"/>
      <c r="B173" s="445"/>
      <c r="C173" s="188" t="s">
        <v>21</v>
      </c>
      <c r="D173" s="19" t="s">
        <v>360</v>
      </c>
      <c r="E173" s="7"/>
      <c r="F173" s="19"/>
      <c r="G173" s="446">
        <v>500</v>
      </c>
      <c r="H173" s="52">
        <f t="shared" si="29"/>
        <v>0</v>
      </c>
      <c r="J173" s="49"/>
    </row>
    <row r="174" spans="1:10" s="62" customFormat="1" ht="31.5" hidden="1" customHeight="1" outlineLevel="2" thickTop="1" thickBot="1" x14ac:dyDescent="0.3">
      <c r="A174" s="7"/>
      <c r="B174" s="445"/>
      <c r="C174" s="188" t="s">
        <v>21</v>
      </c>
      <c r="D174" s="509" t="s">
        <v>361</v>
      </c>
      <c r="E174" s="509"/>
      <c r="F174" s="19"/>
      <c r="G174" s="446">
        <v>200</v>
      </c>
      <c r="H174" s="52">
        <f t="shared" si="29"/>
        <v>0</v>
      </c>
      <c r="J174" s="49"/>
    </row>
    <row r="175" spans="1:10" s="62" customFormat="1" ht="16.5" hidden="1" outlineLevel="1" collapsed="1" thickTop="1" thickBot="1" x14ac:dyDescent="0.3">
      <c r="A175" s="7"/>
      <c r="B175" s="445"/>
      <c r="C175" s="117" t="s">
        <v>21</v>
      </c>
      <c r="D175" s="7" t="s">
        <v>35</v>
      </c>
      <c r="E175" s="7"/>
      <c r="F175" s="19"/>
      <c r="G175" s="446">
        <v>0</v>
      </c>
      <c r="H175" s="52">
        <f t="shared" si="29"/>
        <v>0</v>
      </c>
      <c r="J175" s="49"/>
    </row>
    <row r="176" spans="1:10" s="12" customFormat="1" ht="15.75" collapsed="1" thickBot="1" x14ac:dyDescent="0.3">
      <c r="A176" s="8"/>
      <c r="B176" s="61"/>
      <c r="C176" s="8"/>
      <c r="D176" s="8"/>
      <c r="E176" s="9" t="s">
        <v>358</v>
      </c>
      <c r="F176" s="20"/>
      <c r="G176" s="10"/>
      <c r="H176" s="10">
        <f>SUM(H164:H175)</f>
        <v>0</v>
      </c>
      <c r="J176"/>
    </row>
    <row r="177" spans="1:10" s="62" customFormat="1" ht="15.75" thickTop="1" x14ac:dyDescent="0.25">
      <c r="A177" s="33"/>
      <c r="B177" s="33"/>
      <c r="C177" s="33"/>
      <c r="D177" s="33"/>
      <c r="E177" s="89"/>
      <c r="F177" s="158"/>
      <c r="G177" s="41"/>
      <c r="H177" s="41"/>
      <c r="J177" s="49"/>
    </row>
    <row r="178" spans="1:10" s="62" customFormat="1" x14ac:dyDescent="0.25">
      <c r="A178" s="35"/>
      <c r="B178" s="35"/>
      <c r="C178" s="35"/>
      <c r="D178" s="35"/>
      <c r="E178" s="200" t="str">
        <f>E151</f>
        <v xml:space="preserve">Zwischensumme B1 bis B2 + C + A3 (exkl. Anspeiseleitungen zu den Stellplätze und exkl. Wallbox/en) </v>
      </c>
      <c r="F178" s="35"/>
      <c r="G178" s="37" t="s">
        <v>356</v>
      </c>
      <c r="H178" s="37">
        <f>H151</f>
        <v>0</v>
      </c>
      <c r="J178" s="49"/>
    </row>
    <row r="179" spans="1:10" s="62" customFormat="1" x14ac:dyDescent="0.25">
      <c r="A179" s="35"/>
      <c r="B179" s="35"/>
      <c r="C179" s="35"/>
      <c r="D179" s="35"/>
      <c r="E179" s="189" t="s">
        <v>362</v>
      </c>
      <c r="F179" s="35"/>
      <c r="G179" s="35"/>
      <c r="H179" s="37">
        <f>H178*0.2</f>
        <v>0</v>
      </c>
      <c r="J179" s="49"/>
    </row>
    <row r="180" spans="1:10" s="62" customFormat="1" x14ac:dyDescent="0.25">
      <c r="A180" s="190"/>
      <c r="B180" s="190"/>
      <c r="C180" s="190"/>
      <c r="D180" s="190"/>
      <c r="E180" s="191" t="s">
        <v>367</v>
      </c>
      <c r="F180" s="190"/>
      <c r="G180" s="238" t="s">
        <v>435</v>
      </c>
      <c r="H180" s="192">
        <f>H178+H179</f>
        <v>0</v>
      </c>
      <c r="J180" s="49"/>
    </row>
    <row r="181" spans="1:10" s="62" customFormat="1" x14ac:dyDescent="0.25">
      <c r="A181" s="33"/>
      <c r="B181" s="33"/>
      <c r="C181" s="33"/>
      <c r="D181" s="33"/>
      <c r="E181" s="89" t="s">
        <v>358</v>
      </c>
      <c r="F181" s="158"/>
      <c r="G181" s="41"/>
      <c r="H181" s="41">
        <f>H176</f>
        <v>0</v>
      </c>
      <c r="J181" s="49"/>
    </row>
    <row r="182" spans="1:10" s="62" customFormat="1" ht="30" customHeight="1" x14ac:dyDescent="0.25">
      <c r="A182" s="193"/>
      <c r="B182" s="193"/>
      <c r="C182" s="193"/>
      <c r="D182" s="519" t="s">
        <v>386</v>
      </c>
      <c r="E182" s="519"/>
      <c r="F182" s="209"/>
      <c r="G182" s="237" t="s">
        <v>435</v>
      </c>
      <c r="H182" s="214">
        <f>H180-H181</f>
        <v>0</v>
      </c>
      <c r="J182" s="49"/>
    </row>
    <row r="183" spans="1:10" s="62" customFormat="1" x14ac:dyDescent="0.25">
      <c r="A183" s="33"/>
      <c r="B183" s="33"/>
      <c r="C183" s="33"/>
      <c r="D183" s="33"/>
      <c r="E183" s="89"/>
      <c r="F183" s="158"/>
      <c r="G183" s="42"/>
      <c r="H183" s="42"/>
      <c r="J183" s="49"/>
    </row>
    <row r="184" spans="1:10" s="62" customFormat="1" x14ac:dyDescent="0.25">
      <c r="A184" s="194"/>
      <c r="B184" s="194"/>
      <c r="C184" s="194"/>
      <c r="D184" s="517" t="s">
        <v>363</v>
      </c>
      <c r="E184" s="517"/>
      <c r="F184" s="196"/>
      <c r="G184" s="234" t="s">
        <v>434</v>
      </c>
      <c r="H184" s="195">
        <f>H185+H186</f>
        <v>0</v>
      </c>
      <c r="J184" s="49"/>
    </row>
    <row r="185" spans="1:10" s="62" customFormat="1" x14ac:dyDescent="0.25">
      <c r="A185" s="33"/>
      <c r="B185" s="33"/>
      <c r="C185" s="33"/>
      <c r="D185" s="33"/>
      <c r="E185" s="158" t="str">
        <f>E153</f>
        <v>Summe B3 - Anspeiseleitungen für Wallbox/en bzw. Stellplätze</v>
      </c>
      <c r="F185" s="158"/>
      <c r="G185" s="235" t="s">
        <v>434</v>
      </c>
      <c r="H185" s="42">
        <f>H153</f>
        <v>0</v>
      </c>
      <c r="J185" s="49"/>
    </row>
    <row r="186" spans="1:10" s="62" customFormat="1" x14ac:dyDescent="0.25">
      <c r="A186" s="33"/>
      <c r="B186" s="33"/>
      <c r="C186" s="33"/>
      <c r="D186" s="33"/>
      <c r="E186" s="158" t="str">
        <f>E154</f>
        <v xml:space="preserve">Summe - Walbox/en (Lieferung, Installation und Anschluss) </v>
      </c>
      <c r="F186" s="158"/>
      <c r="G186" s="235" t="s">
        <v>434</v>
      </c>
      <c r="H186" s="42">
        <f>H154</f>
        <v>0</v>
      </c>
      <c r="J186" s="49"/>
    </row>
    <row r="187" spans="1:10" s="62" customFormat="1" x14ac:dyDescent="0.25">
      <c r="A187" s="197"/>
      <c r="B187" s="197"/>
      <c r="C187" s="197"/>
      <c r="D187" s="518" t="s">
        <v>364</v>
      </c>
      <c r="E187" s="518"/>
      <c r="F187" s="198"/>
      <c r="G187" s="236" t="s">
        <v>434</v>
      </c>
      <c r="H187" s="275" t="e">
        <f>H184/E15</f>
        <v>#DIV/0!</v>
      </c>
      <c r="J187" s="49"/>
    </row>
    <row r="188" spans="1:10" s="62" customFormat="1" x14ac:dyDescent="0.25">
      <c r="A188" s="33"/>
      <c r="B188" s="33"/>
      <c r="C188" s="33"/>
      <c r="D188" s="33"/>
      <c r="E188" s="89"/>
      <c r="F188" s="158"/>
      <c r="G188" s="41"/>
      <c r="H188" s="41"/>
      <c r="J188" s="49"/>
    </row>
    <row r="189" spans="1:10" s="12" customFormat="1" x14ac:dyDescent="0.25">
      <c r="A189" s="208" t="s">
        <v>357</v>
      </c>
      <c r="B189" s="92"/>
      <c r="C189" s="201"/>
      <c r="D189" s="202" t="s">
        <v>43</v>
      </c>
      <c r="E189" s="202"/>
      <c r="F189" s="203"/>
      <c r="G189" s="202"/>
      <c r="H189" s="204"/>
      <c r="J189"/>
    </row>
    <row r="190" spans="1:10" s="62" customFormat="1" ht="30" hidden="1" customHeight="1" outlineLevel="1" thickBot="1" x14ac:dyDescent="0.3">
      <c r="A190" s="187"/>
      <c r="B190" s="249" t="s">
        <v>349</v>
      </c>
      <c r="C190" s="249" t="s">
        <v>4</v>
      </c>
      <c r="D190" s="509" t="s">
        <v>365</v>
      </c>
      <c r="E190" s="509"/>
      <c r="F190" s="509"/>
      <c r="G190" s="7"/>
      <c r="H190" s="32"/>
      <c r="J190" s="49"/>
    </row>
    <row r="191" spans="1:10" s="12" customFormat="1" ht="16.5" hidden="1" outlineLevel="1" thickTop="1" thickBot="1" x14ac:dyDescent="0.3">
      <c r="A191" s="27"/>
      <c r="B191" s="445"/>
      <c r="C191" s="117" t="s">
        <v>21</v>
      </c>
      <c r="D191" s="7" t="s">
        <v>129</v>
      </c>
      <c r="E191" s="7"/>
      <c r="F191" s="19"/>
      <c r="G191" s="446">
        <v>0</v>
      </c>
      <c r="H191" s="2">
        <f>G191*B191</f>
        <v>0</v>
      </c>
      <c r="J191"/>
    </row>
    <row r="192" spans="1:10" s="12" customFormat="1" ht="16.5" hidden="1" outlineLevel="1" thickTop="1" thickBot="1" x14ac:dyDescent="0.3">
      <c r="A192" s="27"/>
      <c r="B192" s="445"/>
      <c r="C192" s="117" t="s">
        <v>21</v>
      </c>
      <c r="D192" s="7" t="s">
        <v>41</v>
      </c>
      <c r="E192" s="7"/>
      <c r="F192" s="19"/>
      <c r="G192" s="446">
        <v>0</v>
      </c>
      <c r="H192" s="2">
        <f>G192*B192</f>
        <v>0</v>
      </c>
      <c r="J192"/>
    </row>
    <row r="193" spans="1:10" s="12" customFormat="1" ht="16.5" hidden="1" outlineLevel="1" thickTop="1" thickBot="1" x14ac:dyDescent="0.3">
      <c r="A193" s="27"/>
      <c r="B193" s="445"/>
      <c r="C193" s="117" t="s">
        <v>21</v>
      </c>
      <c r="D193" s="7" t="s">
        <v>36</v>
      </c>
      <c r="E193" s="7"/>
      <c r="F193" s="19"/>
      <c r="G193" s="446">
        <v>0</v>
      </c>
      <c r="H193" s="2">
        <f t="shared" ref="H193:H199" si="30">G193*B193</f>
        <v>0</v>
      </c>
      <c r="J193"/>
    </row>
    <row r="194" spans="1:10" s="12" customFormat="1" ht="16.5" hidden="1" outlineLevel="1" thickTop="1" thickBot="1" x14ac:dyDescent="0.3">
      <c r="A194" s="27"/>
      <c r="B194" s="445"/>
      <c r="C194" s="117" t="s">
        <v>21</v>
      </c>
      <c r="D194" s="7" t="s">
        <v>37</v>
      </c>
      <c r="E194" s="7"/>
      <c r="F194" s="19"/>
      <c r="G194" s="446">
        <v>0</v>
      </c>
      <c r="H194" s="2">
        <f t="shared" si="30"/>
        <v>0</v>
      </c>
      <c r="J194"/>
    </row>
    <row r="195" spans="1:10" s="12" customFormat="1" ht="16.5" hidden="1" outlineLevel="1" thickTop="1" thickBot="1" x14ac:dyDescent="0.3">
      <c r="A195" s="27"/>
      <c r="B195" s="445"/>
      <c r="C195" s="117" t="s">
        <v>21</v>
      </c>
      <c r="D195" s="7" t="s">
        <v>39</v>
      </c>
      <c r="E195" s="7"/>
      <c r="F195" s="19"/>
      <c r="G195" s="446">
        <v>0</v>
      </c>
      <c r="H195" s="2">
        <f t="shared" si="30"/>
        <v>0</v>
      </c>
      <c r="J195"/>
    </row>
    <row r="196" spans="1:10" s="12" customFormat="1" ht="16.5" hidden="1" outlineLevel="1" thickTop="1" thickBot="1" x14ac:dyDescent="0.3">
      <c r="A196" s="27"/>
      <c r="B196" s="445"/>
      <c r="C196" s="117" t="s">
        <v>21</v>
      </c>
      <c r="D196" s="7" t="s">
        <v>38</v>
      </c>
      <c r="E196" s="7"/>
      <c r="F196" s="19"/>
      <c r="G196" s="446">
        <v>0</v>
      </c>
      <c r="H196" s="2">
        <f t="shared" si="30"/>
        <v>0</v>
      </c>
      <c r="J196"/>
    </row>
    <row r="197" spans="1:10" s="12" customFormat="1" ht="16.5" hidden="1" outlineLevel="1" thickTop="1" thickBot="1" x14ac:dyDescent="0.3">
      <c r="A197" s="27"/>
      <c r="B197" s="445"/>
      <c r="C197" s="117" t="s">
        <v>21</v>
      </c>
      <c r="D197" s="7" t="s">
        <v>40</v>
      </c>
      <c r="E197" s="7"/>
      <c r="F197" s="19"/>
      <c r="G197" s="446">
        <v>0</v>
      </c>
      <c r="H197" s="2">
        <f t="shared" si="30"/>
        <v>0</v>
      </c>
      <c r="J197"/>
    </row>
    <row r="198" spans="1:10" s="12" customFormat="1" ht="16.5" hidden="1" outlineLevel="1" thickTop="1" thickBot="1" x14ac:dyDescent="0.3">
      <c r="A198" s="27"/>
      <c r="B198" s="445"/>
      <c r="C198" s="117" t="s">
        <v>21</v>
      </c>
      <c r="D198" s="7" t="s">
        <v>42</v>
      </c>
      <c r="E198" s="7"/>
      <c r="F198" s="19"/>
      <c r="G198" s="446">
        <v>0</v>
      </c>
      <c r="H198" s="2">
        <f t="shared" si="30"/>
        <v>0</v>
      </c>
      <c r="J198"/>
    </row>
    <row r="199" spans="1:10" s="12" customFormat="1" ht="16.5" hidden="1" outlineLevel="1" thickTop="1" thickBot="1" x14ac:dyDescent="0.3">
      <c r="A199" s="27"/>
      <c r="B199" s="445"/>
      <c r="C199" s="117" t="s">
        <v>21</v>
      </c>
      <c r="D199" s="7" t="s">
        <v>35</v>
      </c>
      <c r="E199" s="7"/>
      <c r="F199" s="19"/>
      <c r="G199" s="446">
        <v>0</v>
      </c>
      <c r="H199" s="2">
        <f t="shared" si="30"/>
        <v>0</v>
      </c>
      <c r="J199"/>
    </row>
    <row r="200" spans="1:10" s="12" customFormat="1" ht="15.75" collapsed="1" thickBot="1" x14ac:dyDescent="0.3">
      <c r="A200" s="134"/>
      <c r="B200" s="61"/>
      <c r="C200" s="116"/>
      <c r="D200" s="8"/>
      <c r="E200" s="9" t="s">
        <v>45</v>
      </c>
      <c r="F200" s="20"/>
      <c r="G200" s="10"/>
      <c r="H200" s="10">
        <f>SUM(H191:H199)</f>
        <v>0</v>
      </c>
      <c r="J200"/>
    </row>
    <row r="201" spans="1:10" s="12" customFormat="1" ht="15.75" thickTop="1" x14ac:dyDescent="0.25">
      <c r="A201" s="208" t="s">
        <v>352</v>
      </c>
      <c r="B201" s="92"/>
      <c r="C201" s="201"/>
      <c r="D201" s="205"/>
      <c r="E201" s="205"/>
      <c r="F201" s="206"/>
      <c r="G201" s="207"/>
      <c r="H201" s="207"/>
      <c r="J201"/>
    </row>
    <row r="202" spans="1:10" s="12" customFormat="1" x14ac:dyDescent="0.25">
      <c r="A202" s="28"/>
      <c r="B202" s="62">
        <f>$E$15</f>
        <v>0</v>
      </c>
      <c r="C202" s="82" t="s">
        <v>21</v>
      </c>
      <c r="D202" s="7" t="s">
        <v>350</v>
      </c>
      <c r="E202"/>
      <c r="F202" s="15"/>
      <c r="G202" s="2">
        <v>600</v>
      </c>
      <c r="H202" s="2">
        <f>G202*B202</f>
        <v>0</v>
      </c>
      <c r="J202"/>
    </row>
    <row r="203" spans="1:10" s="12" customFormat="1" ht="15.75" thickBot="1" x14ac:dyDescent="0.3">
      <c r="A203" s="135"/>
      <c r="B203" s="63"/>
      <c r="C203" s="118"/>
      <c r="D203" s="8"/>
      <c r="E203" s="9" t="s">
        <v>44</v>
      </c>
      <c r="F203" s="20"/>
      <c r="G203" s="11"/>
      <c r="H203" s="11">
        <f>H202+H200</f>
        <v>0</v>
      </c>
      <c r="J203"/>
    </row>
    <row r="204" spans="1:10" s="12" customFormat="1" ht="15.75" thickTop="1" x14ac:dyDescent="0.25">
      <c r="A204" s="510" t="s">
        <v>366</v>
      </c>
      <c r="B204" s="510"/>
      <c r="C204" s="510"/>
      <c r="D204" s="510"/>
      <c r="E204" s="510"/>
      <c r="F204" s="21"/>
      <c r="G204" s="13"/>
      <c r="H204" s="13">
        <f>H160-H203-H176</f>
        <v>0</v>
      </c>
      <c r="J204"/>
    </row>
    <row r="205" spans="1:10" s="62" customFormat="1" ht="27.75" customHeight="1" x14ac:dyDescent="0.25">
      <c r="A205" s="511" t="s">
        <v>385</v>
      </c>
      <c r="B205" s="511"/>
      <c r="C205" s="511"/>
      <c r="D205" s="511"/>
      <c r="E205" s="511"/>
      <c r="F205" s="511"/>
      <c r="G205" s="511"/>
      <c r="H205" s="511"/>
      <c r="J205" s="49"/>
    </row>
    <row r="206" spans="1:10" s="36" customFormat="1" x14ac:dyDescent="0.25">
      <c r="A206" s="80"/>
      <c r="B206" s="103"/>
      <c r="C206" s="103"/>
      <c r="D206" s="34"/>
      <c r="E206" s="34"/>
      <c r="F206" s="34"/>
      <c r="G206" s="37"/>
      <c r="H206" s="37"/>
      <c r="J206" s="15"/>
    </row>
    <row r="207" spans="1:10" x14ac:dyDescent="0.25">
      <c r="A207" s="162" t="s">
        <v>233</v>
      </c>
      <c r="B207" s="159"/>
      <c r="C207" s="34"/>
      <c r="D207" s="159"/>
      <c r="E207" s="159"/>
      <c r="F207" s="160"/>
      <c r="G207" s="159"/>
      <c r="H207" s="161"/>
    </row>
    <row r="208" spans="1:10" s="12" customFormat="1" x14ac:dyDescent="0.25">
      <c r="A208" s="492" t="s">
        <v>151</v>
      </c>
      <c r="B208" s="492"/>
      <c r="C208" s="492"/>
      <c r="D208" s="492"/>
      <c r="E208" s="492"/>
      <c r="F208" s="492"/>
      <c r="G208" s="492"/>
      <c r="H208" s="492"/>
      <c r="J208"/>
    </row>
    <row r="209" spans="1:10" s="12" customFormat="1" x14ac:dyDescent="0.25">
      <c r="A209" s="492"/>
      <c r="B209" s="492"/>
      <c r="C209" s="492"/>
      <c r="D209" s="492"/>
      <c r="E209" s="492"/>
      <c r="F209" s="492"/>
      <c r="G209" s="492"/>
      <c r="H209" s="492"/>
      <c r="J209"/>
    </row>
    <row r="210" spans="1:10" s="12" customFormat="1" x14ac:dyDescent="0.25">
      <c r="A210" s="492"/>
      <c r="B210" s="492"/>
      <c r="C210" s="492"/>
      <c r="D210" s="492"/>
      <c r="E210" s="492"/>
      <c r="F210" s="492"/>
      <c r="G210" s="492"/>
      <c r="H210" s="492"/>
      <c r="J210"/>
    </row>
    <row r="211" spans="1:10" s="62" customFormat="1" ht="42.75" customHeight="1" x14ac:dyDescent="0.25">
      <c r="A211" s="505" t="s">
        <v>325</v>
      </c>
      <c r="B211" s="505"/>
      <c r="C211" s="505"/>
      <c r="D211" s="505"/>
      <c r="E211" s="505"/>
      <c r="F211" s="505"/>
      <c r="G211" s="505"/>
      <c r="H211" s="505"/>
      <c r="J211" s="49"/>
    </row>
    <row r="212" spans="1:10" s="12" customFormat="1" ht="15" customHeight="1" x14ac:dyDescent="0.25">
      <c r="A212" s="492" t="s">
        <v>369</v>
      </c>
      <c r="B212" s="492"/>
      <c r="C212" s="492"/>
      <c r="D212" s="492"/>
      <c r="E212" s="492"/>
      <c r="F212" s="492"/>
      <c r="G212" s="492"/>
      <c r="H212" s="492"/>
      <c r="J212"/>
    </row>
    <row r="213" spans="1:10" s="12" customFormat="1" ht="48" customHeight="1" x14ac:dyDescent="0.25">
      <c r="A213" s="492" t="s">
        <v>370</v>
      </c>
      <c r="B213" s="492"/>
      <c r="C213" s="492"/>
      <c r="D213" s="492"/>
      <c r="E213" s="492"/>
      <c r="F213" s="492"/>
      <c r="G213" s="492"/>
      <c r="H213" s="492"/>
      <c r="J213"/>
    </row>
    <row r="214" spans="1:10" s="12" customFormat="1" x14ac:dyDescent="0.25">
      <c r="A214" s="136" t="s">
        <v>499</v>
      </c>
      <c r="B214" s="81"/>
      <c r="C214" s="65"/>
      <c r="D214" s="81"/>
      <c r="E214" s="81"/>
      <c r="F214" s="65"/>
      <c r="G214" s="81"/>
      <c r="H214" s="81"/>
      <c r="J214"/>
    </row>
    <row r="215" spans="1:10" s="12" customFormat="1" ht="33.75" customHeight="1" x14ac:dyDescent="0.25">
      <c r="A215" s="492" t="s">
        <v>354</v>
      </c>
      <c r="B215" s="492"/>
      <c r="C215" s="492"/>
      <c r="D215" s="492"/>
      <c r="E215" s="492"/>
      <c r="F215" s="492"/>
      <c r="G215" s="492"/>
      <c r="H215" s="492"/>
      <c r="J215"/>
    </row>
    <row r="216" spans="1:10" s="12" customFormat="1" ht="32.25" customHeight="1" x14ac:dyDescent="0.25">
      <c r="A216" s="492" t="s">
        <v>355</v>
      </c>
      <c r="B216" s="492"/>
      <c r="C216" s="492"/>
      <c r="D216" s="492"/>
      <c r="E216" s="492"/>
      <c r="F216" s="492"/>
      <c r="G216" s="492"/>
      <c r="H216" s="492"/>
      <c r="J216"/>
    </row>
    <row r="217" spans="1:10" s="12" customFormat="1" ht="33.75" customHeight="1" x14ac:dyDescent="0.25">
      <c r="A217" s="492" t="s">
        <v>383</v>
      </c>
      <c r="B217" s="492"/>
      <c r="C217" s="492"/>
      <c r="D217" s="492"/>
      <c r="E217" s="492"/>
      <c r="F217" s="492"/>
      <c r="G217" s="492"/>
      <c r="H217" s="492"/>
      <c r="J217"/>
    </row>
    <row r="218" spans="1:10" s="12" customFormat="1" x14ac:dyDescent="0.25">
      <c r="A218" s="137"/>
      <c r="B218" s="104"/>
      <c r="C218" s="119"/>
      <c r="D218" s="5"/>
      <c r="E218" s="5"/>
      <c r="F218" s="22"/>
      <c r="G218" s="5"/>
      <c r="H218" s="5"/>
      <c r="J218"/>
    </row>
    <row r="219" spans="1:10" s="12" customFormat="1" x14ac:dyDescent="0.25">
      <c r="A219" s="137"/>
      <c r="B219" s="104"/>
      <c r="C219" s="119"/>
      <c r="D219" s="5"/>
      <c r="E219" s="5"/>
      <c r="F219" s="22"/>
      <c r="G219" s="5"/>
      <c r="H219" s="5"/>
      <c r="J219"/>
    </row>
  </sheetData>
  <sheetProtection algorithmName="SHA-512" hashValue="E33aGXdUIHkDnLeMKv+hDzBWjgeKqEWLAfoFUPE093iffp//4pAaZ8Q1xEYGkeme6sYXCSuQcqoSTzUJwRYnuw==" saltValue="6Sx/JQv/1yFSZK6N8t92ZA==" spinCount="100000" sheet="1" objects="1" scenarios="1"/>
  <mergeCells count="32">
    <mergeCell ref="D140:E140"/>
    <mergeCell ref="D128:E128"/>
    <mergeCell ref="D89:E89"/>
    <mergeCell ref="A212:H212"/>
    <mergeCell ref="A211:H211"/>
    <mergeCell ref="A157:G157"/>
    <mergeCell ref="A159:G159"/>
    <mergeCell ref="A160:G160"/>
    <mergeCell ref="A204:E204"/>
    <mergeCell ref="A208:H210"/>
    <mergeCell ref="A1:D1"/>
    <mergeCell ref="A4:D4"/>
    <mergeCell ref="D68:E68"/>
    <mergeCell ref="A18:H18"/>
    <mergeCell ref="A8:D8"/>
    <mergeCell ref="F9:G9"/>
    <mergeCell ref="A217:H217"/>
    <mergeCell ref="A2:D2"/>
    <mergeCell ref="D172:E172"/>
    <mergeCell ref="D174:E174"/>
    <mergeCell ref="A216:H216"/>
    <mergeCell ref="D184:E184"/>
    <mergeCell ref="D187:E187"/>
    <mergeCell ref="D163:F163"/>
    <mergeCell ref="D190:F190"/>
    <mergeCell ref="D182:E182"/>
    <mergeCell ref="A205:H205"/>
    <mergeCell ref="A43:H43"/>
    <mergeCell ref="A215:H215"/>
    <mergeCell ref="D103:E103"/>
    <mergeCell ref="D114:E114"/>
    <mergeCell ref="A213:H213"/>
  </mergeCells>
  <pageMargins left="0.70866141732283472" right="0.70866141732283472" top="0.39370078740157483" bottom="0.19685039370078741" header="0.31496062992125984" footer="0.11811023622047245"/>
  <pageSetup paperSize="9" scale="59" fitToHeight="0" orientation="portrait" r:id="rId1"/>
  <headerFooter>
    <oddFooter>&amp;L&amp;K00-023Quelle/Bezug: EBE Mobility &amp; Green Energy GmbH 2020&amp;C&amp;K00-023www.ebe-mobility.at&amp;R&amp;K00-023eMC KOSTENBLÖCKE_V12_20.06.2020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1. OBJEKT-ANLAGENÜBERSICHT</vt:lpstr>
      <vt:lpstr>2.ÜBERSICHT Varianten Vergleich</vt:lpstr>
      <vt:lpstr>3. Var A -Einzellösung Whg</vt:lpstr>
      <vt:lpstr>4. Var B -Einzellösung Zähler</vt:lpstr>
      <vt:lpstr>5. Var C -Gemeinschaftsl</vt:lpstr>
      <vt:lpstr>ANSOSNT</vt:lpstr>
      <vt:lpstr>'2.ÜBERSICHT Varianten Vergleich'!Druckbereich</vt:lpstr>
      <vt:lpstr>'3. Var A -Einzellösung Whg'!Druckbereich</vt:lpstr>
      <vt:lpstr>'4. Var B -Einzellösung Zähler'!Druckbereich</vt:lpstr>
      <vt:lpstr>'5. Var C -Gemeinschaftsl'!Druckbereich</vt:lpstr>
    </vt:vector>
  </TitlesOfParts>
  <Company>Austriatech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dc:creator>
  <cp:lastModifiedBy>Manfred</cp:lastModifiedBy>
  <cp:lastPrinted>2020-06-30T11:12:36Z</cp:lastPrinted>
  <dcterms:created xsi:type="dcterms:W3CDTF">2019-02-11T07:32:56Z</dcterms:created>
  <dcterms:modified xsi:type="dcterms:W3CDTF">2020-06-30T16:34:42Z</dcterms:modified>
</cp:coreProperties>
</file>